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 firstSheet="6" activeTab="9"/>
  </bookViews>
  <sheets>
    <sheet name="1 pr.pajamos" sheetId="22" r:id="rId1"/>
    <sheet name="2 pr.deleg." sheetId="21" r:id="rId2"/>
    <sheet name="3 pr.kitos spec. tiksl. dot." sheetId="20" r:id="rId3"/>
    <sheet name="4 pr. mok. krep. " sheetId="19" r:id="rId4"/>
    <sheet name="5 pr.įst. pajamos" sheetId="18" r:id="rId5"/>
    <sheet name="6 pr. bendrosios dot.komp. " sheetId="25" r:id="rId6"/>
    <sheet name="7 pr. savivaldybės" sheetId="17" r:id="rId7"/>
    <sheet name="8 pr. asignav. valdytojus" sheetId="6" r:id="rId8"/>
    <sheet name="9 pr. eurp.sąj." sheetId="28" r:id="rId9"/>
    <sheet name="10 pr. bendros išlaidos" sheetId="15" r:id="rId10"/>
    <sheet name="Lapas3" sheetId="3" r:id="rId11"/>
  </sheets>
  <calcPr calcId="125725"/>
</workbook>
</file>

<file path=xl/calcChain.xml><?xml version="1.0" encoding="utf-8"?>
<calcChain xmlns="http://schemas.openxmlformats.org/spreadsheetml/2006/main">
  <c r="G43" i="15"/>
  <c r="D43"/>
  <c r="F97" i="6"/>
  <c r="C97"/>
  <c r="D80"/>
  <c r="C86"/>
  <c r="C88"/>
  <c r="C74"/>
  <c r="C92"/>
  <c r="C90"/>
  <c r="C89"/>
  <c r="C83"/>
  <c r="C73"/>
  <c r="C72"/>
  <c r="C62"/>
  <c r="C55"/>
  <c r="C54"/>
  <c r="C41"/>
  <c r="C40"/>
  <c r="C39"/>
  <c r="D39"/>
  <c r="C38"/>
  <c r="C48"/>
  <c r="C34"/>
  <c r="C31"/>
  <c r="C29"/>
  <c r="C14"/>
  <c r="D14"/>
  <c r="E106" i="17"/>
  <c r="E70"/>
  <c r="E69"/>
  <c r="E68"/>
  <c r="E67"/>
  <c r="E36"/>
  <c r="F74"/>
  <c r="E52"/>
  <c r="E73"/>
  <c r="E71"/>
  <c r="E63"/>
  <c r="E96"/>
  <c r="E95"/>
  <c r="E47"/>
  <c r="E16"/>
  <c r="F16"/>
  <c r="E100"/>
  <c r="E101"/>
  <c r="E85"/>
  <c r="E76"/>
  <c r="F76"/>
  <c r="E72"/>
  <c r="E39"/>
  <c r="F39"/>
  <c r="F14" i="20"/>
  <c r="G14"/>
  <c r="H14"/>
  <c r="E14"/>
  <c r="H24"/>
  <c r="E24"/>
  <c r="F15"/>
  <c r="C28" i="22"/>
  <c r="C24"/>
  <c r="C48"/>
  <c r="D50"/>
  <c r="H20" i="28"/>
  <c r="G20"/>
  <c r="E20"/>
  <c r="F19"/>
  <c r="F18"/>
  <c r="F17"/>
  <c r="F16"/>
  <c r="F15"/>
  <c r="F14"/>
  <c r="H14"/>
  <c r="G14"/>
  <c r="E14"/>
  <c r="D95" i="6"/>
  <c r="D94"/>
  <c r="D83"/>
  <c r="D41"/>
  <c r="D35"/>
  <c r="E15" i="15"/>
  <c r="E16"/>
  <c r="F14"/>
  <c r="G14"/>
  <c r="E17"/>
  <c r="E18"/>
  <c r="E19"/>
  <c r="E20"/>
  <c r="G21"/>
  <c r="E22"/>
  <c r="D21"/>
  <c r="F21"/>
  <c r="E24"/>
  <c r="E25"/>
  <c r="E26"/>
  <c r="G27"/>
  <c r="E28"/>
  <c r="E29"/>
  <c r="F27"/>
  <c r="F30"/>
  <c r="G30"/>
  <c r="D30"/>
  <c r="E31"/>
  <c r="E32"/>
  <c r="E33"/>
  <c r="E34"/>
  <c r="F35"/>
  <c r="G35"/>
  <c r="E36"/>
  <c r="F37"/>
  <c r="D37"/>
  <c r="E38"/>
  <c r="E39"/>
  <c r="E40"/>
  <c r="G37"/>
  <c r="F41"/>
  <c r="G41"/>
  <c r="E42"/>
  <c r="D41"/>
  <c r="D15" i="6"/>
  <c r="D16"/>
  <c r="D17"/>
  <c r="D18"/>
  <c r="D20"/>
  <c r="D21"/>
  <c r="D22"/>
  <c r="D23"/>
  <c r="D24"/>
  <c r="D25"/>
  <c r="D26"/>
  <c r="D27"/>
  <c r="D28"/>
  <c r="D31"/>
  <c r="D32"/>
  <c r="D33"/>
  <c r="D34"/>
  <c r="D36"/>
  <c r="D38"/>
  <c r="D40"/>
  <c r="D42"/>
  <c r="D43"/>
  <c r="D44"/>
  <c r="D45"/>
  <c r="D47"/>
  <c r="D48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7"/>
  <c r="D78"/>
  <c r="D79"/>
  <c r="D81"/>
  <c r="D82"/>
  <c r="D84"/>
  <c r="D85"/>
  <c r="D86"/>
  <c r="D87"/>
  <c r="D88"/>
  <c r="D90"/>
  <c r="D91"/>
  <c r="D92"/>
  <c r="D93"/>
  <c r="D96"/>
  <c r="F17" i="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E37"/>
  <c r="E15"/>
  <c r="G37"/>
  <c r="G15"/>
  <c r="H37"/>
  <c r="H15"/>
  <c r="F38"/>
  <c r="F40"/>
  <c r="F41"/>
  <c r="F42"/>
  <c r="F43"/>
  <c r="F45"/>
  <c r="F46"/>
  <c r="F47"/>
  <c r="F48"/>
  <c r="E49"/>
  <c r="E44"/>
  <c r="G49"/>
  <c r="G44"/>
  <c r="H49"/>
  <c r="H44"/>
  <c r="F50"/>
  <c r="F51"/>
  <c r="F52"/>
  <c r="F53"/>
  <c r="F54"/>
  <c r="F55"/>
  <c r="F56"/>
  <c r="F57"/>
  <c r="F58"/>
  <c r="F59"/>
  <c r="F60"/>
  <c r="F61"/>
  <c r="F62"/>
  <c r="F64"/>
  <c r="F65"/>
  <c r="F66"/>
  <c r="F67"/>
  <c r="F68"/>
  <c r="F69"/>
  <c r="F70"/>
  <c r="G71"/>
  <c r="G63"/>
  <c r="F72"/>
  <c r="H71"/>
  <c r="H63"/>
  <c r="F77"/>
  <c r="F78"/>
  <c r="E80"/>
  <c r="E79"/>
  <c r="G80"/>
  <c r="G79"/>
  <c r="H80"/>
  <c r="H79"/>
  <c r="F81"/>
  <c r="F82"/>
  <c r="F83"/>
  <c r="F84"/>
  <c r="F85"/>
  <c r="F86"/>
  <c r="F87"/>
  <c r="F88"/>
  <c r="F89"/>
  <c r="F90"/>
  <c r="E92"/>
  <c r="E91"/>
  <c r="G92"/>
  <c r="G91"/>
  <c r="H92"/>
  <c r="H91"/>
  <c r="F93"/>
  <c r="F94"/>
  <c r="F95"/>
  <c r="F96"/>
  <c r="E98"/>
  <c r="E97"/>
  <c r="G98"/>
  <c r="G97"/>
  <c r="H98"/>
  <c r="H97"/>
  <c r="H109"/>
  <c r="F99"/>
  <c r="F100"/>
  <c r="F101"/>
  <c r="F102"/>
  <c r="F103"/>
  <c r="F104"/>
  <c r="F105"/>
  <c r="F106"/>
  <c r="E107"/>
  <c r="G107"/>
  <c r="G109"/>
  <c r="H107"/>
  <c r="F108"/>
  <c r="F107"/>
  <c r="E14" i="25"/>
  <c r="F14"/>
  <c r="G14"/>
  <c r="H14"/>
  <c r="E15"/>
  <c r="F15"/>
  <c r="G15"/>
  <c r="H15"/>
  <c r="F16"/>
  <c r="E17"/>
  <c r="F17"/>
  <c r="G17"/>
  <c r="H17"/>
  <c r="F18"/>
  <c r="F19"/>
  <c r="E20"/>
  <c r="F20"/>
  <c r="G20"/>
  <c r="H20"/>
  <c r="D13" i="18"/>
  <c r="E13"/>
  <c r="F13"/>
  <c r="G13"/>
  <c r="H13"/>
  <c r="I13"/>
  <c r="J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D35"/>
  <c r="E35"/>
  <c r="F35"/>
  <c r="G35"/>
  <c r="H35"/>
  <c r="I35"/>
  <c r="J35"/>
  <c r="G36"/>
  <c r="H36"/>
  <c r="G37"/>
  <c r="H37"/>
  <c r="G38"/>
  <c r="H38"/>
  <c r="G39"/>
  <c r="H39"/>
  <c r="D40"/>
  <c r="E40"/>
  <c r="F40"/>
  <c r="G40"/>
  <c r="H40"/>
  <c r="I40"/>
  <c r="J40"/>
  <c r="G41"/>
  <c r="H41"/>
  <c r="G42"/>
  <c r="H42"/>
  <c r="G43"/>
  <c r="H43"/>
  <c r="G44"/>
  <c r="H44"/>
  <c r="G45"/>
  <c r="H45"/>
  <c r="D46"/>
  <c r="E46"/>
  <c r="F46"/>
  <c r="G46"/>
  <c r="H46"/>
  <c r="I46"/>
  <c r="J46"/>
  <c r="G47"/>
  <c r="H47"/>
  <c r="D48"/>
  <c r="E48"/>
  <c r="F48"/>
  <c r="G48"/>
  <c r="H48"/>
  <c r="I48"/>
  <c r="J48"/>
  <c r="E13" i="19"/>
  <c r="F13"/>
  <c r="G13"/>
  <c r="H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4"/>
  <c r="E35"/>
  <c r="F35"/>
  <c r="G35"/>
  <c r="H35"/>
  <c r="F36"/>
  <c r="G36"/>
  <c r="H36"/>
  <c r="F37"/>
  <c r="F38"/>
  <c r="F39"/>
  <c r="E40"/>
  <c r="F40"/>
  <c r="G40"/>
  <c r="H40"/>
  <c r="G25" i="20"/>
  <c r="E18"/>
  <c r="F18"/>
  <c r="G18"/>
  <c r="H18"/>
  <c r="F19"/>
  <c r="E20"/>
  <c r="F20"/>
  <c r="G20"/>
  <c r="H20"/>
  <c r="F21"/>
  <c r="F22"/>
  <c r="E23"/>
  <c r="G23"/>
  <c r="H23"/>
  <c r="F24"/>
  <c r="H25"/>
  <c r="E16" i="21"/>
  <c r="H16"/>
  <c r="G17"/>
  <c r="G16"/>
  <c r="G18"/>
  <c r="G19"/>
  <c r="G20"/>
  <c r="G21"/>
  <c r="G22"/>
  <c r="G23"/>
  <c r="G24"/>
  <c r="G25"/>
  <c r="G26"/>
  <c r="G27"/>
  <c r="G28"/>
  <c r="G29"/>
  <c r="G30"/>
  <c r="G31"/>
  <c r="E33"/>
  <c r="F33"/>
  <c r="F32"/>
  <c r="G33"/>
  <c r="G32"/>
  <c r="H33"/>
  <c r="H32"/>
  <c r="E36"/>
  <c r="F36"/>
  <c r="G36"/>
  <c r="H36"/>
  <c r="E38"/>
  <c r="F38"/>
  <c r="G38"/>
  <c r="H38"/>
  <c r="F40"/>
  <c r="G40"/>
  <c r="H40"/>
  <c r="E42"/>
  <c r="E40"/>
  <c r="E50"/>
  <c r="E49"/>
  <c r="G50"/>
  <c r="G49"/>
  <c r="G78"/>
  <c r="H50"/>
  <c r="H49"/>
  <c r="F51"/>
  <c r="F50"/>
  <c r="F49"/>
  <c r="F61"/>
  <c r="G67"/>
  <c r="H67"/>
  <c r="E76"/>
  <c r="E67"/>
  <c r="F76"/>
  <c r="F67"/>
  <c r="C12" i="22"/>
  <c r="C15"/>
  <c r="C14"/>
  <c r="C20"/>
  <c r="C34"/>
  <c r="C38"/>
  <c r="C42"/>
  <c r="C45"/>
  <c r="C32"/>
  <c r="E35" i="15"/>
  <c r="F44"/>
  <c r="E30"/>
  <c r="E37"/>
  <c r="E27"/>
  <c r="G44"/>
  <c r="E14"/>
  <c r="D14"/>
  <c r="D35"/>
  <c r="D27"/>
  <c r="E23"/>
  <c r="E21"/>
  <c r="F75" i="17"/>
  <c r="F98"/>
  <c r="F97"/>
  <c r="E49" i="6"/>
  <c r="E98"/>
  <c r="D19"/>
  <c r="D51"/>
  <c r="D29"/>
  <c r="D97"/>
  <c r="D89"/>
  <c r="D76"/>
  <c r="F49"/>
  <c r="F98"/>
  <c r="D50"/>
  <c r="D46"/>
  <c r="D37"/>
  <c r="D30"/>
  <c r="C49"/>
  <c r="C11" i="22"/>
  <c r="F20" i="28"/>
  <c r="F78" i="21"/>
  <c r="H78"/>
  <c r="E32"/>
  <c r="E78"/>
  <c r="D44" i="15"/>
  <c r="E43"/>
  <c r="E41"/>
  <c r="E44"/>
  <c r="D49" i="6"/>
  <c r="C98"/>
  <c r="D98"/>
  <c r="F92" i="17"/>
  <c r="F91"/>
  <c r="F80"/>
  <c r="F79"/>
  <c r="F73"/>
  <c r="F71"/>
  <c r="F63"/>
  <c r="F49"/>
  <c r="F44"/>
  <c r="F37"/>
  <c r="F15"/>
  <c r="E109"/>
  <c r="F23" i="20"/>
  <c r="F25"/>
  <c r="E25"/>
  <c r="F109" i="17"/>
</calcChain>
</file>

<file path=xl/comments1.xml><?xml version="1.0" encoding="utf-8"?>
<comments xmlns="http://schemas.openxmlformats.org/spreadsheetml/2006/main">
  <authors>
    <author>-</author>
  </authors>
  <commentList>
    <comment ref="A44" authorId="0">
      <text>
        <r>
          <rPr>
            <b/>
            <sz val="8"/>
            <color indexed="81"/>
            <rFont val="Tahoma"/>
            <family val="2"/>
            <charset val="186"/>
          </rPr>
          <t>-: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<sst xmlns="http://schemas.openxmlformats.org/spreadsheetml/2006/main" count="1319" uniqueCount="457">
  <si>
    <t>Eil.Nr.</t>
  </si>
  <si>
    <t>Programos Nr.</t>
  </si>
  <si>
    <t>Funkcinis kodas</t>
  </si>
  <si>
    <t>Iš viso</t>
  </si>
  <si>
    <t>Iš jų:</t>
  </si>
  <si>
    <t>2</t>
  </si>
  <si>
    <t>4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</si>
  <si>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</si>
  <si>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</si>
  <si>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</si>
  <si>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</si>
  <si>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</si>
  <si>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</si>
  <si>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sav. Balbieriškio pagrindinė mokykla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</si>
  <si>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</si>
  <si>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</si>
  <si>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</si>
  <si>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</si>
  <si>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socialinių paslaugų centras</t>
  </si>
  <si>
    <t>Prienų rajono savivaldybės administracija</t>
  </si>
  <si>
    <t>04</t>
  </si>
  <si>
    <t>Savivaldybės pagrindinių funkcijų vykdymo ir valdymo tobulinimo programa</t>
  </si>
  <si>
    <t>Prienų rajono priešgaisrinė tarnyba</t>
  </si>
  <si>
    <t>05</t>
  </si>
  <si>
    <t>02.01</t>
  </si>
  <si>
    <t>02.02</t>
  </si>
  <si>
    <t>02.03</t>
  </si>
  <si>
    <t>04.01</t>
  </si>
  <si>
    <t>04.02</t>
  </si>
  <si>
    <t>05.01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</si>
  <si>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</si>
  <si>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</si>
  <si>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</si>
  <si>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</si>
  <si>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</si>
  <si>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</si>
  <si>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</si>
  <si>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</si>
  <si>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</si>
  <si>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</si>
  <si>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</si>
  <si>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</si>
  <si>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</si>
  <si>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</si>
  <si>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</si>
  <si>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</si>
  <si>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</si>
  <si>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</si>
  <si>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</si>
  <si>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</si>
  <si>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______________________</t>
  </si>
  <si>
    <t>Programa / Asignavimų valdytojas</t>
  </si>
  <si>
    <t>ilgalaikiam turtui</t>
  </si>
  <si>
    <t>01.21</t>
  </si>
  <si>
    <t>Prienų meno mokykla</t>
  </si>
  <si>
    <t>Prienų švietimo centras</t>
  </si>
  <si>
    <t>01.23</t>
  </si>
  <si>
    <t>01.25</t>
  </si>
  <si>
    <t>03</t>
  </si>
  <si>
    <t>Prienų krašto muziejus</t>
  </si>
  <si>
    <t>Jiezno kultūros ir laisvalaikio centras</t>
  </si>
  <si>
    <t>Veiverių kultūros ir laisvalaikio centras</t>
  </si>
  <si>
    <t>03.01</t>
  </si>
  <si>
    <t>03.02</t>
  </si>
  <si>
    <t>03.03</t>
  </si>
  <si>
    <t>03.04</t>
  </si>
  <si>
    <t>03.05</t>
  </si>
  <si>
    <t>03.06</t>
  </si>
  <si>
    <t>03.07</t>
  </si>
  <si>
    <t>Savivaldybės biudžeto asignavimai</t>
  </si>
  <si>
    <t>Prienų r. sav. kūno kultūros ir sporto centras</t>
  </si>
  <si>
    <t>04.03</t>
  </si>
  <si>
    <t>04.04</t>
  </si>
  <si>
    <t>Prienų rajono savivaldybės administracija:</t>
  </si>
  <si>
    <t xml:space="preserve">09 </t>
  </si>
  <si>
    <t>09</t>
  </si>
  <si>
    <t>10</t>
  </si>
  <si>
    <t>03.08</t>
  </si>
  <si>
    <t>Prienų kultūros ir laisvalaikio centras</t>
  </si>
  <si>
    <t>08</t>
  </si>
  <si>
    <t>06</t>
  </si>
  <si>
    <t>07</t>
  </si>
  <si>
    <t>Savivaldybės administracija</t>
  </si>
  <si>
    <t>Investicijų programa</t>
  </si>
  <si>
    <t>07.01</t>
  </si>
  <si>
    <t>06.01</t>
  </si>
  <si>
    <t>Jiezno vaikų globos namai</t>
  </si>
  <si>
    <t>Prienų globos namai</t>
  </si>
  <si>
    <t>Valstybinėms (perduotoms savivaldybėms) funkcijoms</t>
  </si>
  <si>
    <t>maitinimui</t>
  </si>
  <si>
    <t>10.4.1.40.</t>
  </si>
  <si>
    <t>Darbas su rizikos šeimomis</t>
  </si>
  <si>
    <t>10.01.02.02.</t>
  </si>
  <si>
    <t>10.03.01.01.</t>
  </si>
  <si>
    <t>Socialinė parama mokiniams</t>
  </si>
  <si>
    <t>10.04.01.40.</t>
  </si>
  <si>
    <t>10.07.01.01.</t>
  </si>
  <si>
    <t xml:space="preserve">Mokinių socialinės paramos administravimas </t>
  </si>
  <si>
    <t>Archyvinių dokumentų tvarkymas</t>
  </si>
  <si>
    <t>01.03.03.02.</t>
  </si>
  <si>
    <t>Civilinės saugos organizavimas</t>
  </si>
  <si>
    <t>02.02.01.01.</t>
  </si>
  <si>
    <t>Valstybinės kalbos vartojimo ir taisyklingumo kontrolė</t>
  </si>
  <si>
    <t>Mobilizacijos administravimas</t>
  </si>
  <si>
    <t>Pirminė teisinė pagalba</t>
  </si>
  <si>
    <t>Duomenų teikimas Valstybės suteiktos pagalbos registrui</t>
  </si>
  <si>
    <t>Gyventojų registro tvarkymas ir duomenų valstybės registrui teikimas</t>
  </si>
  <si>
    <t>Gyvenamosios vietos deklaravimas</t>
  </si>
  <si>
    <t>Žemės ūkio funkcijoms vykdyti</t>
  </si>
  <si>
    <t>Melioracijai ir dirvoms kalkinti</t>
  </si>
  <si>
    <t>04.02.01.01.</t>
  </si>
  <si>
    <t>03.02.01.01.</t>
  </si>
  <si>
    <t>Darbo rinkos politikos rengimas ir įgyvendinimas</t>
  </si>
  <si>
    <t>Eil. Nr.</t>
  </si>
  <si>
    <t>1.</t>
  </si>
  <si>
    <t xml:space="preserve">Prienų „Žiburio“ gimnazija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</si>
  <si>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</si>
  <si>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</si>
  <si>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</si>
  <si>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</si>
  <si>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</si>
  <si>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</si>
  <si>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</si>
  <si>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</si>
  <si>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</si>
  <si>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</si>
  <si>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</si>
  <si>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</si>
  <si>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</si>
  <si>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</si>
  <si>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</si>
  <si>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</si>
  <si>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</si>
  <si>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</si>
  <si>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Prienų lopšelis-darželis „Gintarėlis“</t>
  </si>
  <si>
    <t>20.</t>
  </si>
  <si>
    <t>Prienų lopšelis-darželis „Pasaka“</t>
  </si>
  <si>
    <t>21.</t>
  </si>
  <si>
    <t>Prienų lopšelis-darželis „Saulutė“</t>
  </si>
  <si>
    <t>22.</t>
  </si>
  <si>
    <t>Prienų pedagoginė psichologinė   tarnyba</t>
  </si>
  <si>
    <t>23.</t>
  </si>
  <si>
    <t>24.</t>
  </si>
  <si>
    <t>25.</t>
  </si>
  <si>
    <t>26.</t>
  </si>
  <si>
    <t>27.</t>
  </si>
  <si>
    <t>Savivaldybės administracija:</t>
  </si>
  <si>
    <t>iš jų:             brandos egzaminai</t>
  </si>
  <si>
    <t>Vadybinės ir pedagoginės veiklos kokybės tobulinimo programa:</t>
  </si>
  <si>
    <t>Aplinkos apsaugos, verslo rėmimo ir kaimo plėtros programa</t>
  </si>
  <si>
    <t>Programa / Finansavimo šaltiniai</t>
  </si>
  <si>
    <t>Biudžeto lėšos</t>
  </si>
  <si>
    <t>Mokinio krepšeliui finansuoti</t>
  </si>
  <si>
    <t>Valstybinėms funkcijoms atlikti</t>
  </si>
  <si>
    <t>Biudžetinių įstaigų pajamos</t>
  </si>
  <si>
    <t>Asignavimų valdytojas</t>
  </si>
  <si>
    <t>savivaldos institucijos</t>
  </si>
  <si>
    <t>savivaldybės administracija</t>
  </si>
  <si>
    <t>biudžetinės įstaigos pajamos</t>
  </si>
  <si>
    <t>investicijų programa</t>
  </si>
  <si>
    <t>Prienų r. sav. socialinių paslaugų centras</t>
  </si>
  <si>
    <t>Prienų lopšelis-darželis ,,Saulutė“</t>
  </si>
  <si>
    <t>jaunimo veiklos aktyvinimas</t>
  </si>
  <si>
    <t>kultūros paveldo objektų tvarkymas</t>
  </si>
  <si>
    <t>nekilnojamojo turto įteisinimas</t>
  </si>
  <si>
    <t>socialinio būsto atnaujinimas ir plėtra</t>
  </si>
  <si>
    <t>išlaidoms</t>
  </si>
  <si>
    <t>iš viso</t>
  </si>
  <si>
    <t>Asignavimai</t>
  </si>
  <si>
    <t>teritorijų planavimas</t>
  </si>
  <si>
    <t>smulkaus ir vidutinio verslo subjektų rėmimas</t>
  </si>
  <si>
    <t>viešosios tvarkos užtikrinimas ir prevencija</t>
  </si>
  <si>
    <t>mero fondas</t>
  </si>
  <si>
    <t xml:space="preserve">mero fondas </t>
  </si>
  <si>
    <t>__________________</t>
  </si>
  <si>
    <t>Įmokos už išlaikymą švietimo, socialinės apsaugos ir kitose įstaigose</t>
  </si>
  <si>
    <t>Pajamos už patalpų nuomą</t>
  </si>
  <si>
    <t xml:space="preserve">02.03 </t>
  </si>
  <si>
    <t>02.04</t>
  </si>
  <si>
    <t>Balbieriškio kultūros ir laisvalaikio centras</t>
  </si>
  <si>
    <t>Iš viso asignavimų</t>
  </si>
  <si>
    <t xml:space="preserve">                                                                    ___________________________________________</t>
  </si>
  <si>
    <t>8 priedas</t>
  </si>
  <si>
    <t xml:space="preserve">5 priedas </t>
  </si>
  <si>
    <t>4 priedas</t>
  </si>
  <si>
    <t>3 priedas</t>
  </si>
  <si>
    <t>9 priedas</t>
  </si>
  <si>
    <t>7 priedas</t>
  </si>
  <si>
    <t>Progra-mos Nr.</t>
  </si>
  <si>
    <t>Pajamos už atsitik-   tines paslaugas</t>
  </si>
  <si>
    <t>turtui įsigyti</t>
  </si>
  <si>
    <t>iš jų darbo užmo-  kesčiui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</si>
  <si>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</si>
  <si>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</si>
  <si>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</si>
  <si>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</si>
  <si>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</si>
  <si>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</si>
  <si>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</si>
  <si>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</si>
  <si>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žemės mokestis, iš jų: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</si>
  <si>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</si>
  <si>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</si>
  <si>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</si>
  <si>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</si>
  <si>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</si>
  <si>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</si>
  <si>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</si>
  <si>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</si>
  <si>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</si>
  <si>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</si>
  <si>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</si>
  <si>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</si>
  <si>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</si>
  <si>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</si>
  <si>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</si>
  <si>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mokinio krepšeliui finansuoti</t>
  </si>
  <si>
    <t>kita tikslinė dotacija</t>
  </si>
  <si>
    <t>Bendrosios dotacijos kompensacija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</si>
  <si>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</si>
  <si>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</si>
  <si>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</si>
  <si>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</si>
  <si>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1.4.</t>
  </si>
  <si>
    <t>mokestis už medžiojamųjų gyvūnų išteklius</t>
  </si>
  <si>
    <t>Pajamos už prekes ir paslaugas:</t>
  </si>
  <si>
    <t>pajamos už patalpų nuomą</t>
  </si>
  <si>
    <t>pajamos už atsitiktines paslaugas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</si>
  <si>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</si>
  <si>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</si>
  <si>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</si>
  <si>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</si>
  <si>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</si>
  <si>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</si>
  <si>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</si>
  <si>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</si>
  <si>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</si>
  <si>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</si>
  <si>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</si>
  <si>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</si>
  <si>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</si>
  <si>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</si>
  <si>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</si>
  <si>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</si>
  <si>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</si>
  <si>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</si>
  <si>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</si>
  <si>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</si>
  <si>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</si>
  <si>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</si>
  <si>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</si>
  <si>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</si>
  <si>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</si>
  <si>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</si>
  <si>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</si>
  <si>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</si>
  <si>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</si>
  <si>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</si>
  <si>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</si>
  <si>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</si>
  <si>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</si>
  <si>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</si>
  <si>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</si>
  <si>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</si>
  <si>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</si>
  <si>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</si>
  <si>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</si>
  <si>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</si>
  <si>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_____________________________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</si>
  <si>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</si>
  <si>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</si>
  <si>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</si>
  <si>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</si>
  <si>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</si>
  <si>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</si>
  <si>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</si>
  <si>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</si>
  <si>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</si>
  <si>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</si>
  <si>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</si>
  <si>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</si>
  <si>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</si>
  <si>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</si>
  <si>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</si>
  <si>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</si>
  <si>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</si>
  <si>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</si>
  <si>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</si>
  <si>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</si>
  <si>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2.1.1.</t>
  </si>
  <si>
    <t>2.1.2.</t>
  </si>
  <si>
    <t>Socialinių paslaugų asmenims su negalia plėtra</t>
  </si>
  <si>
    <t>Socialinių paslaugų asmenims su negalia plėtros administravimas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</si>
  <si>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</si>
  <si>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</si>
  <si>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</si>
  <si>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</si>
  <si>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</si>
  <si>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</si>
  <si>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</si>
  <si>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Jaunimo teisių apsauga</t>
  </si>
  <si>
    <t>Vaikų teisių apsauga</t>
  </si>
  <si>
    <t>Civilinės būklės aktų registravimas</t>
  </si>
  <si>
    <t>Prienų Justino Marcinkevičiaus viešoji biblioteka</t>
  </si>
  <si>
    <t xml:space="preserve"> </t>
  </si>
  <si>
    <t>valstybės investicijų programoje numatytiems projektams finansuoti</t>
  </si>
  <si>
    <t>76.</t>
  </si>
  <si>
    <t>pedagoginių darbuotojų tarifinių                   atlygių koeficientų skirtumams išlyginti                          ir socialinio draudimo įmokoms</t>
  </si>
  <si>
    <t>78.</t>
  </si>
  <si>
    <t>Prienų r. Naujosios Ūtos  pagrindinė mokykla</t>
  </si>
  <si>
    <t>Prienų r. Veiverių Antano Kučingio meno mokykla</t>
  </si>
  <si>
    <t>Prienų r. Veiverių Tomo  Žilinsko gimnazija</t>
  </si>
  <si>
    <t>Prienų r. Jiezno gimnazija</t>
  </si>
  <si>
    <t>Prienų r. Veiverių Tomo Žilinsko gimnazija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</si>
  <si>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</si>
  <si>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</si>
  <si>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</si>
  <si>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</si>
  <si>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>Prienų r. Pakuonio pagrindinė  mokykla</t>
  </si>
  <si>
    <t>Prienų r. Skriaudžių pagrindinė  mokykla</t>
  </si>
  <si>
    <t xml:space="preserve">Prienų r. Jiezno muzikos mokykla </t>
  </si>
  <si>
    <t>79.</t>
  </si>
  <si>
    <t>80.</t>
  </si>
  <si>
    <t>81.</t>
  </si>
  <si>
    <t>10.09.01.01.</t>
  </si>
  <si>
    <t>10 priedas</t>
  </si>
  <si>
    <t>savivaldybės administracija (perduotos)</t>
  </si>
  <si>
    <t>Prienų r. Šilavoto pagrindinė  mokykla</t>
  </si>
  <si>
    <t>Prienų r. Balbieriškio pagrindinė mokykla</t>
  </si>
  <si>
    <t>savivaldos institucija (taryba)</t>
  </si>
  <si>
    <t>1.5.</t>
  </si>
  <si>
    <t>1.6.</t>
  </si>
  <si>
    <t>SPECIALI TIKSLINĖ DOTACIJA, IŠ JOS:</t>
  </si>
  <si>
    <t>kitos dotacijos ir lėšos iš kitų valdymo lygių</t>
  </si>
  <si>
    <t>V.</t>
  </si>
  <si>
    <t>Praėjusių metų biudžeto pajamos</t>
  </si>
  <si>
    <t>SAVIVALDYBĖMS) FUNKCIJOMS ATLIKTI</t>
  </si>
  <si>
    <t>Prienų r. Stakliškių gimnazija</t>
  </si>
  <si>
    <t>Prienų ,,Ąžuolo“ progimnazija</t>
  </si>
  <si>
    <t>Prienų ,,Revuonos “ pagrindinė mokykla</t>
  </si>
  <si>
    <t>Prienų r. Šilavoto pagrindinė mokykla</t>
  </si>
  <si>
    <t>Prienų rajono visuomenės sveikatos biuras</t>
  </si>
  <si>
    <t>Visuomenės sveikatos stiprinimas</t>
  </si>
  <si>
    <t>Būsto nuomos ar išperkamosios būsto nuomos mokesčių dalies kompensavimas</t>
  </si>
  <si>
    <t>06.02</t>
  </si>
  <si>
    <t>06.03</t>
  </si>
  <si>
    <t>06.05</t>
  </si>
  <si>
    <t>06.06</t>
  </si>
  <si>
    <t>06.10</t>
  </si>
  <si>
    <t>06.12</t>
  </si>
  <si>
    <t>06.16</t>
  </si>
  <si>
    <t>06.20</t>
  </si>
  <si>
    <t>(eurais)</t>
  </si>
  <si>
    <t>Prienų ,,Revuonos“ pagrindinė mokykla</t>
  </si>
  <si>
    <t>Kultūros, sporto, jaunimo ir bendruomenių veiklos aktyvinimo programa</t>
  </si>
  <si>
    <t>Prienų „Ąžuolo“ progimnazija</t>
  </si>
  <si>
    <t>Prienų „Revuonos“ pagrindinė mokykla</t>
  </si>
  <si>
    <t>neformalusis švietimas</t>
  </si>
  <si>
    <t xml:space="preserve">6 priedas </t>
  </si>
  <si>
    <t>socialinės pašalpos</t>
  </si>
  <si>
    <t>Prienų pedagoginė psichologinė tarnyba</t>
  </si>
  <si>
    <t>vadybinės ir pedagoginės veiklos kokybės tobulinimas</t>
  </si>
  <si>
    <t>vaikų socializacija</t>
  </si>
  <si>
    <t>gabių mokinių rėmimas ir skatinimas</t>
  </si>
  <si>
    <t>studijų rėmimas</t>
  </si>
  <si>
    <t>mokinių pavėžėjimas</t>
  </si>
  <si>
    <t>suteiktų priėmimo-skubios pagalbos paslaugų dalinis finansavimas</t>
  </si>
  <si>
    <t>visuomenės sveikatos rėmimas (protezavimas)</t>
  </si>
  <si>
    <t>socialinis rėmimas</t>
  </si>
  <si>
    <t>socialinis rėmimas (paštas)</t>
  </si>
  <si>
    <t>laidojimo pašalpos (sav.)</t>
  </si>
  <si>
    <t>lovų išlaikymas ligoninėse</t>
  </si>
  <si>
    <t>vaikų išlaikymas globos įstaigose</t>
  </si>
  <si>
    <t xml:space="preserve">kompensacijų mokėjimas </t>
  </si>
  <si>
    <t>lengvatinis neįgaliųjų vežimas</t>
  </si>
  <si>
    <t>įvaizdžio kūrimas ir valdymas</t>
  </si>
  <si>
    <t>kūno kultūros ir sporto populiarinimas, sporto ir jaunimo organizacijų, asociacijų, religinių bendruomenių ir bendrijų rėmimas</t>
  </si>
  <si>
    <t>rajono kultūros plėtra</t>
  </si>
  <si>
    <t>turizmo veiklos skatinimas</t>
  </si>
  <si>
    <t>regioninės plėtros veiklų įgyvendinimas</t>
  </si>
  <si>
    <t>nuostolių dengimas</t>
  </si>
  <si>
    <t>aplinkos apsaugos specialusis rėmimas</t>
  </si>
  <si>
    <t>komunalinių atliekų surinkimas ir tvarkymas</t>
  </si>
  <si>
    <t>kaimo plėtros rėmimo programa</t>
  </si>
  <si>
    <t>82.</t>
  </si>
  <si>
    <t>83.</t>
  </si>
  <si>
    <t>84.</t>
  </si>
  <si>
    <t>85.</t>
  </si>
  <si>
    <t>86.</t>
  </si>
  <si>
    <t>87.</t>
  </si>
  <si>
    <t>daugiabučių namų modernizavimas</t>
  </si>
  <si>
    <t>88.</t>
  </si>
  <si>
    <t>89.</t>
  </si>
  <si>
    <t>komunalinio ūkio objektų priežiūra ir plėtra</t>
  </si>
  <si>
    <t>90.</t>
  </si>
  <si>
    <t>91.</t>
  </si>
  <si>
    <t>92.</t>
  </si>
  <si>
    <t>93.</t>
  </si>
  <si>
    <t>94.</t>
  </si>
  <si>
    <t>gabių mokinių skatinimas</t>
  </si>
  <si>
    <t>suteiktų priėmimo-skubiosios pagalbos paslaugų dalinis finansavimas</t>
  </si>
  <si>
    <t>nevyriausybinių organizacijų rėmimas ir būstų pritaikymas neįgaliesiems</t>
  </si>
  <si>
    <t>socialinis rėmimas (pašto išlaidos)</t>
  </si>
  <si>
    <t>kompensacijų mokėjimas</t>
  </si>
  <si>
    <t>smulkaus ir vidutinio verslo subjektų rėmimo programa</t>
  </si>
  <si>
    <t>Kitos tikslinės dotacijos</t>
  </si>
  <si>
    <t>Europos Sąjungos finansinė parama</t>
  </si>
  <si>
    <t>Kita tikslinė dotacija</t>
  </si>
  <si>
    <t>2 priedas</t>
  </si>
  <si>
    <t>95.</t>
  </si>
  <si>
    <t xml:space="preserve">Pajamos </t>
  </si>
  <si>
    <t>Europos Sąjungos finansinės paramos lėšos</t>
  </si>
  <si>
    <t>01.06.01.02.</t>
  </si>
  <si>
    <t>02.01.01.04.</t>
  </si>
  <si>
    <t>04.02.01.04.</t>
  </si>
  <si>
    <t>,</t>
  </si>
  <si>
    <t>nevyriausybinių organizacijų rėmimas ir neįgaliųjų būsto pritaikymas</t>
  </si>
  <si>
    <t>1 priedas</t>
  </si>
  <si>
    <t>10.04.01.01.</t>
  </si>
  <si>
    <t>10.05.01.01.</t>
  </si>
  <si>
    <t>2017 m. vasario 15 d.</t>
  </si>
  <si>
    <t>PRIENŲ RAJONO SAVIVALDYBĖS 2017 METŲ BIUDŽETO PAJAMŲ PLANAS</t>
  </si>
  <si>
    <t xml:space="preserve">PRIENŲ RAJONO SAVIVALDYBĖS 2017 METŲ BIUDŽETINIŲ ĮSTAIGŲ PAJAMOS </t>
  </si>
  <si>
    <t>PRIENŲ RAJONO SAVIVALDYBĖS 2017 METŲ MOKINIO KREPŠELIO LĖŠOS</t>
  </si>
  <si>
    <t xml:space="preserve">PRIENŲ RAJONO SAVIVALDYBĖS 2017 METŲ BIUDŽETO LĖŠOS VALSTYBINĖMS (PERDUOTOMS                                                   SAVIVALDYBEI) FUNKCIJOMS ATLIKTI </t>
  </si>
  <si>
    <t xml:space="preserve">Valstybinės žemės ir kito valstybinio turto valdymas, naudojimas ir disponavimas patikėjimo teise </t>
  </si>
  <si>
    <t>Neveiksnių asmenų būklės peržiūrėjimui užtikrinti</t>
  </si>
  <si>
    <t xml:space="preserve">PRIENŲ RAJONO SAVIVALDYBĖS 2017 METŲ KITA TIKSLINĖ DOTACIJA                                                             IR VALSTYBĖS KAPITALO INVESTICIJOS                                                                          </t>
  </si>
  <si>
    <t>Palūkanos už depozitus</t>
  </si>
  <si>
    <t>Nuomo pajamos:</t>
  </si>
  <si>
    <t>4.1.</t>
  </si>
  <si>
    <t>6.1.</t>
  </si>
  <si>
    <t>6.2.</t>
  </si>
  <si>
    <t>PRIENŲ RAJONO SAVIVALDYBĖS 2017 METŲ BENDROSIOS DOTACIJOS KOMPENSACIJA</t>
  </si>
  <si>
    <t xml:space="preserve">2017 m. vasario 15 d. </t>
  </si>
  <si>
    <t>PRIENŲ RAJONO SAVIVALDYBĖS 2017 METŲ EUROPOS SĄJUNGOS FINANSINĖ PARAMA</t>
  </si>
  <si>
    <t>profesinės aplinkos Prienų r. mokyklose kūrimas</t>
  </si>
  <si>
    <t>suaugusių asmenų išlaikymas globos įstaigose</t>
  </si>
  <si>
    <t>neįgaliųjų draugijos autobuso išlaikymas</t>
  </si>
  <si>
    <t>vietinės reikšmės kelių (gatvių) rekonstravimas, plėtra ir priežiūra (netinkamos išlaidos)</t>
  </si>
  <si>
    <t>keleivių vežimo gerinimas</t>
  </si>
  <si>
    <t>07.06.01.02.</t>
  </si>
  <si>
    <t xml:space="preserve">PRIENŲ RAJONO SAVIVALDYBĖS 2017 METŲ BIUDŽETO IŠLAIDOS                                                                                        PAGAL ASIGNAVIMŲ VALDYTOJUS </t>
  </si>
  <si>
    <t>kelių programos netinkamos išlaidos</t>
  </si>
  <si>
    <t>PRIENŲ RAJONO SAVIVALDYBĖS 2017 METŲ BIUDŽETO IŠLAIDOS SAVARANKIŠKOSIOMS FUNKCIJOMS VYKDYTI PAGAL ASIGNAVIMŲ VALDYTOJUS</t>
  </si>
  <si>
    <t xml:space="preserve">PRIENŲ RAJONO SAVIVALDYBĖS 2017 METŲ BIUDŽETO IŠLAIDOS                                                                                                                PAGAL  PROGRAMAS IR FINANSAVIMO ŠALTINIUS </t>
  </si>
  <si>
    <t>savivaldybei priklausančių pastatų remontas</t>
  </si>
  <si>
    <t>Parama mirties atveju</t>
  </si>
  <si>
    <t>paramos mirties atvejų administravimas</t>
  </si>
  <si>
    <t>direktoriaus rezervas</t>
  </si>
  <si>
    <t>BENDROSIOS DOTACIJOS KOMPENSACIJA</t>
  </si>
  <si>
    <t>Nuosavybės teisės atkūrimas į išlikusį nekinojama turtą</t>
  </si>
  <si>
    <t>Prienų  r. Veiverių Antano Kučingio meno mokykla</t>
  </si>
  <si>
    <t>religinių bendrijų rėmimas</t>
  </si>
  <si>
    <t>sprendimo Nr. T3-10</t>
  </si>
  <si>
    <t>sprendimu Nr. T3-10</t>
  </si>
  <si>
    <t>sprendimo Nr.T3-10</t>
  </si>
</sst>
</file>

<file path=xl/styles.xml><?xml version="1.0" encoding="utf-8"?>
<styleSheet xmlns="http://schemas.openxmlformats.org/spreadsheetml/2006/main">
  <numFmts count="2">
    <numFmt numFmtId="170" formatCode="_-* #,##0.00\ &quot;Lt&quot;_-;\-* #,##0.00\ &quot;Lt&quot;_-;_-* &quot;-&quot;??\ &quot;Lt&quot;_-;_-@_-"/>
    <numFmt numFmtId="175" formatCode="0.0"/>
  </numFmts>
  <fonts count="12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309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5" fontId="2" fillId="2" borderId="1" xfId="0" applyNumberFormat="1" applyFont="1" applyFill="1" applyBorder="1" applyAlignment="1">
      <alignment horizontal="right"/>
    </xf>
    <xf numFmtId="175" fontId="2" fillId="0" borderId="4" xfId="0" applyNumberFormat="1" applyFont="1" applyFill="1" applyBorder="1" applyAlignment="1">
      <alignment wrapText="1"/>
    </xf>
    <xf numFmtId="175" fontId="2" fillId="0" borderId="1" xfId="0" applyNumberFormat="1" applyFont="1" applyFill="1" applyBorder="1" applyAlignment="1">
      <alignment horizontal="right"/>
    </xf>
    <xf numFmtId="175" fontId="2" fillId="0" borderId="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7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top"/>
    </xf>
    <xf numFmtId="175" fontId="2" fillId="2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75" fontId="2" fillId="0" borderId="1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75" fontId="3" fillId="0" borderId="2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top"/>
    </xf>
    <xf numFmtId="175" fontId="2" fillId="0" borderId="5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right"/>
    </xf>
    <xf numFmtId="175" fontId="4" fillId="0" borderId="5" xfId="0" applyNumberFormat="1" applyFont="1" applyFill="1" applyBorder="1" applyAlignment="1">
      <alignment wrapText="1"/>
    </xf>
    <xf numFmtId="49" fontId="4" fillId="0" borderId="3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/>
    </xf>
    <xf numFmtId="175" fontId="4" fillId="0" borderId="4" xfId="0" applyNumberFormat="1" applyFont="1" applyFill="1" applyBorder="1" applyAlignment="1">
      <alignment wrapText="1"/>
    </xf>
    <xf numFmtId="175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center"/>
    </xf>
    <xf numFmtId="175" fontId="2" fillId="0" borderId="4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2" fillId="0" borderId="10" xfId="0" applyFont="1" applyBorder="1" applyAlignment="1">
      <alignment horizontal="right" vertical="top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1" xfId="0" applyFont="1" applyFill="1" applyBorder="1" applyAlignment="1">
      <alignment wrapText="1"/>
    </xf>
    <xf numFmtId="175" fontId="4" fillId="2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 vertical="center" wrapText="1"/>
    </xf>
    <xf numFmtId="175" fontId="3" fillId="0" borderId="6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top"/>
    </xf>
    <xf numFmtId="175" fontId="4" fillId="2" borderId="1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/>
    </xf>
    <xf numFmtId="175" fontId="4" fillId="0" borderId="4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>
      <alignment vertical="top"/>
    </xf>
    <xf numFmtId="0" fontId="4" fillId="0" borderId="2" xfId="0" applyFont="1" applyFill="1" applyBorder="1" applyAlignment="1"/>
    <xf numFmtId="49" fontId="3" fillId="0" borderId="1" xfId="0" applyNumberFormat="1" applyFont="1" applyFill="1" applyBorder="1" applyAlignment="1">
      <alignment horizontal="center" vertical="top" wrapText="1"/>
    </xf>
    <xf numFmtId="0" fontId="7" fillId="0" borderId="0" xfId="0" applyFont="1"/>
    <xf numFmtId="1" fontId="2" fillId="0" borderId="2" xfId="0" applyNumberFormat="1" applyFont="1" applyFill="1" applyBorder="1" applyAlignment="1">
      <alignment horizontal="right" vertical="top"/>
    </xf>
    <xf numFmtId="175" fontId="4" fillId="0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>
      <alignment horizontal="right" vertical="top"/>
    </xf>
    <xf numFmtId="0" fontId="8" fillId="0" borderId="0" xfId="0" applyFont="1"/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 wrapText="1"/>
    </xf>
    <xf numFmtId="1" fontId="4" fillId="0" borderId="6" xfId="0" applyNumberFormat="1" applyFont="1" applyFill="1" applyBorder="1" applyAlignment="1">
      <alignment horizontal="right" vertical="top"/>
    </xf>
    <xf numFmtId="1" fontId="2" fillId="2" borderId="6" xfId="0" applyNumberFormat="1" applyFont="1" applyFill="1" applyBorder="1" applyAlignment="1">
      <alignment horizontal="right" vertical="top"/>
    </xf>
    <xf numFmtId="175" fontId="4" fillId="0" borderId="2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1" fontId="2" fillId="0" borderId="2" xfId="0" applyNumberFormat="1" applyFont="1" applyFill="1" applyBorder="1" applyAlignment="1">
      <alignment vertical="top"/>
    </xf>
    <xf numFmtId="1" fontId="2" fillId="0" borderId="2" xfId="0" applyNumberFormat="1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top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/>
    <xf numFmtId="49" fontId="3" fillId="0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0" fillId="0" borderId="0" xfId="0" applyBorder="1"/>
    <xf numFmtId="0" fontId="3" fillId="0" borderId="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2" xfId="0" applyBorder="1"/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/>
    <xf numFmtId="0" fontId="4" fillId="0" borderId="2" xfId="0" applyFont="1" applyBorder="1" applyAlignment="1">
      <alignment horizontal="right" vertical="top" wrapText="1"/>
    </xf>
    <xf numFmtId="0" fontId="0" fillId="0" borderId="2" xfId="0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righ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vertical="top"/>
    </xf>
    <xf numFmtId="1" fontId="3" fillId="2" borderId="2" xfId="0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75" fontId="2" fillId="0" borderId="4" xfId="0" applyNumberFormat="1" applyFont="1" applyFill="1" applyBorder="1" applyAlignment="1">
      <alignment horizontal="left" wrapText="1"/>
    </xf>
    <xf numFmtId="0" fontId="4" fillId="2" borderId="7" xfId="0" applyFont="1" applyFill="1" applyBorder="1" applyAlignment="1">
      <alignment vertical="top"/>
    </xf>
    <xf numFmtId="0" fontId="2" fillId="0" borderId="2" xfId="0" applyFont="1" applyBorder="1"/>
    <xf numFmtId="0" fontId="3" fillId="0" borderId="2" xfId="0" applyFont="1" applyBorder="1"/>
    <xf numFmtId="49" fontId="2" fillId="0" borderId="1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170" fontId="0" fillId="0" borderId="0" xfId="1" applyFont="1"/>
    <xf numFmtId="49" fontId="2" fillId="0" borderId="8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6" xfId="0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0" borderId="0" xfId="0" applyFont="1" applyFill="1" applyAlignment="1">
      <alignment wrapText="1"/>
    </xf>
    <xf numFmtId="49" fontId="3" fillId="0" borderId="10" xfId="0" applyNumberFormat="1" applyFont="1" applyFill="1" applyBorder="1" applyAlignment="1">
      <alignment horizontal="center" vertical="top"/>
    </xf>
    <xf numFmtId="175" fontId="2" fillId="0" borderId="2" xfId="0" applyNumberFormat="1" applyFont="1" applyFill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horizontal="right"/>
    </xf>
    <xf numFmtId="1" fontId="2" fillId="0" borderId="6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/>
    <xf numFmtId="1" fontId="2" fillId="2" borderId="2" xfId="0" applyNumberFormat="1" applyFont="1" applyFill="1" applyBorder="1" applyAlignme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175" fontId="4" fillId="0" borderId="1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6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vertical="top"/>
    </xf>
    <xf numFmtId="1" fontId="3" fillId="0" borderId="1" xfId="0" applyNumberFormat="1" applyFont="1" applyFill="1" applyBorder="1" applyAlignment="1">
      <alignment vertical="top"/>
    </xf>
    <xf numFmtId="0" fontId="4" fillId="0" borderId="2" xfId="0" applyFont="1" applyBorder="1"/>
    <xf numFmtId="0" fontId="3" fillId="0" borderId="3" xfId="0" applyFont="1" applyBorder="1" applyAlignment="1">
      <alignment vertical="top" wrapText="1"/>
    </xf>
    <xf numFmtId="175" fontId="4" fillId="0" borderId="4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75" fontId="2" fillId="0" borderId="4" xfId="0" applyNumberFormat="1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175" fontId="4" fillId="0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1" fontId="4" fillId="3" borderId="2" xfId="0" applyNumberFormat="1" applyFont="1" applyFill="1" applyBorder="1" applyAlignment="1">
      <alignment horizontal="right" vertical="top"/>
    </xf>
    <xf numFmtId="175" fontId="2" fillId="3" borderId="1" xfId="0" applyNumberFormat="1" applyFont="1" applyFill="1" applyBorder="1" applyAlignment="1">
      <alignment horizontal="right"/>
    </xf>
    <xf numFmtId="175" fontId="2" fillId="3" borderId="1" xfId="0" applyNumberFormat="1" applyFont="1" applyFill="1" applyBorder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4" fillId="3" borderId="2" xfId="0" applyNumberFormat="1" applyFont="1" applyFill="1" applyBorder="1" applyAlignment="1">
      <alignment horizontal="right" vertical="center"/>
    </xf>
    <xf numFmtId="175" fontId="4" fillId="3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0" xfId="0" applyFont="1" applyAlignment="1"/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2" fillId="0" borderId="0" xfId="0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13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2" fillId="0" borderId="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3" fillId="0" borderId="15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3"/>
  <sheetViews>
    <sheetView zoomScale="135" zoomScaleNormal="135" workbookViewId="0">
      <selection activeCell="C3" sqref="C3"/>
    </sheetView>
  </sheetViews>
  <sheetFormatPr defaultRowHeight="12.75"/>
  <cols>
    <col min="1" max="1" width="7.7109375" customWidth="1"/>
    <col min="2" max="2" width="53.7109375" customWidth="1"/>
    <col min="3" max="3" width="33.85546875" customWidth="1"/>
    <col min="4" max="4" width="9.42578125" bestFit="1" customWidth="1"/>
  </cols>
  <sheetData>
    <row r="1" spans="1:6" ht="15" customHeight="1">
      <c r="A1" s="48"/>
      <c r="B1" s="48"/>
      <c r="C1" s="36" t="s">
        <v>7</v>
      </c>
      <c r="D1" s="36"/>
      <c r="E1" s="36"/>
      <c r="F1" s="36"/>
    </row>
    <row r="2" spans="1:6" ht="15" customHeight="1">
      <c r="A2" s="48"/>
      <c r="B2" s="48"/>
      <c r="C2" s="36" t="s">
        <v>420</v>
      </c>
      <c r="D2" s="36"/>
      <c r="E2" s="36"/>
      <c r="F2" s="36"/>
    </row>
    <row r="3" spans="1:6" ht="15" customHeight="1">
      <c r="A3" s="48"/>
      <c r="B3" s="48"/>
      <c r="C3" s="36" t="s">
        <v>454</v>
      </c>
      <c r="D3" s="36"/>
      <c r="E3" s="36"/>
      <c r="F3" s="36"/>
    </row>
    <row r="4" spans="1:6" ht="15" customHeight="1">
      <c r="A4" s="48"/>
      <c r="B4" s="48"/>
      <c r="C4" s="17" t="s">
        <v>417</v>
      </c>
      <c r="D4" s="17"/>
      <c r="E4" s="17"/>
      <c r="F4" s="17"/>
    </row>
    <row r="5" spans="1:6" ht="15" customHeight="1">
      <c r="A5" s="48"/>
      <c r="B5" s="48"/>
    </row>
    <row r="6" spans="1:6">
      <c r="A6" s="244" t="s">
        <v>421</v>
      </c>
      <c r="B6" s="244"/>
      <c r="C6" s="244"/>
    </row>
    <row r="7" spans="1:6" ht="15" customHeight="1">
      <c r="A7" s="48"/>
      <c r="B7" s="48"/>
      <c r="C7" s="204" t="s">
        <v>352</v>
      </c>
    </row>
    <row r="8" spans="1:6" ht="15" customHeight="1">
      <c r="A8" s="240" t="s">
        <v>113</v>
      </c>
      <c r="B8" s="240" t="s">
        <v>238</v>
      </c>
      <c r="C8" s="240" t="s">
        <v>410</v>
      </c>
    </row>
    <row r="9" spans="1:6" ht="15" customHeight="1">
      <c r="A9" s="241"/>
      <c r="B9" s="241"/>
      <c r="C9" s="241"/>
    </row>
    <row r="10" spans="1:6" ht="15" customHeight="1">
      <c r="A10" s="242"/>
      <c r="B10" s="242"/>
      <c r="C10" s="242"/>
    </row>
    <row r="11" spans="1:6" ht="15" customHeight="1">
      <c r="A11" s="221" t="s">
        <v>192</v>
      </c>
      <c r="B11" s="221" t="s">
        <v>193</v>
      </c>
      <c r="C11" s="170">
        <f>C12+C14+C20</f>
        <v>11603000</v>
      </c>
    </row>
    <row r="12" spans="1:6" ht="15" customHeight="1">
      <c r="A12" s="170" t="s">
        <v>114</v>
      </c>
      <c r="B12" s="170" t="s">
        <v>194</v>
      </c>
      <c r="C12" s="90">
        <f>SUM(C13:C13)</f>
        <v>10477000</v>
      </c>
    </row>
    <row r="13" spans="1:6" ht="15" customHeight="1">
      <c r="A13" s="90" t="s">
        <v>195</v>
      </c>
      <c r="B13" s="90" t="s">
        <v>196</v>
      </c>
      <c r="C13" s="90">
        <v>10477000</v>
      </c>
    </row>
    <row r="14" spans="1:6" ht="15" customHeight="1">
      <c r="A14" s="170" t="s">
        <v>116</v>
      </c>
      <c r="B14" s="170" t="s">
        <v>298</v>
      </c>
      <c r="C14" s="170">
        <f>SUM(C15+C18+C19)</f>
        <v>417000</v>
      </c>
    </row>
    <row r="15" spans="1:6" ht="15" customHeight="1">
      <c r="A15" s="90" t="s">
        <v>199</v>
      </c>
      <c r="B15" s="90" t="s">
        <v>200</v>
      </c>
      <c r="C15" s="90">
        <f>C17+C16</f>
        <v>260000</v>
      </c>
    </row>
    <row r="16" spans="1:6" ht="15" customHeight="1">
      <c r="A16" s="90" t="s">
        <v>289</v>
      </c>
      <c r="B16" s="90" t="s">
        <v>202</v>
      </c>
      <c r="C16" s="90">
        <v>10000</v>
      </c>
    </row>
    <row r="17" spans="1:3" ht="15" customHeight="1">
      <c r="A17" s="90" t="s">
        <v>290</v>
      </c>
      <c r="B17" s="90" t="s">
        <v>204</v>
      </c>
      <c r="C17" s="90">
        <v>250000</v>
      </c>
    </row>
    <row r="18" spans="1:3" ht="15" customHeight="1">
      <c r="A18" s="90" t="s">
        <v>201</v>
      </c>
      <c r="B18" s="90" t="s">
        <v>205</v>
      </c>
      <c r="C18" s="90">
        <v>7000</v>
      </c>
    </row>
    <row r="19" spans="1:3" ht="15" customHeight="1">
      <c r="A19" s="90" t="s">
        <v>203</v>
      </c>
      <c r="B19" s="90" t="s">
        <v>206</v>
      </c>
      <c r="C19" s="90">
        <v>150000</v>
      </c>
    </row>
    <row r="20" spans="1:3" ht="15" customHeight="1">
      <c r="A20" s="170" t="s">
        <v>117</v>
      </c>
      <c r="B20" s="170" t="s">
        <v>207</v>
      </c>
      <c r="C20" s="170">
        <f>C23+C22+C21</f>
        <v>709000</v>
      </c>
    </row>
    <row r="21" spans="1:3" ht="15" customHeight="1">
      <c r="A21" s="90" t="s">
        <v>208</v>
      </c>
      <c r="B21" s="90" t="s">
        <v>209</v>
      </c>
      <c r="C21" s="90">
        <v>25000</v>
      </c>
    </row>
    <row r="22" spans="1:3" ht="15" customHeight="1">
      <c r="A22" s="90" t="s">
        <v>210</v>
      </c>
      <c r="B22" s="90" t="s">
        <v>211</v>
      </c>
      <c r="C22" s="90">
        <v>32000</v>
      </c>
    </row>
    <row r="23" spans="1:3" ht="15" customHeight="1">
      <c r="A23" s="90" t="s">
        <v>212</v>
      </c>
      <c r="B23" s="90" t="s">
        <v>213</v>
      </c>
      <c r="C23" s="90">
        <v>652000</v>
      </c>
    </row>
    <row r="24" spans="1:3" ht="15" customHeight="1">
      <c r="A24" s="170" t="s">
        <v>214</v>
      </c>
      <c r="B24" s="170" t="s">
        <v>332</v>
      </c>
      <c r="C24" s="170">
        <f>C30+C29+C28+C27+C26+C25</f>
        <v>8081900</v>
      </c>
    </row>
    <row r="25" spans="1:3" ht="15" customHeight="1">
      <c r="A25" s="90" t="s">
        <v>195</v>
      </c>
      <c r="B25" s="171" t="s">
        <v>215</v>
      </c>
      <c r="C25" s="90">
        <v>1903700</v>
      </c>
    </row>
    <row r="26" spans="1:3" ht="15" customHeight="1">
      <c r="A26" s="90" t="s">
        <v>197</v>
      </c>
      <c r="B26" s="171" t="s">
        <v>216</v>
      </c>
      <c r="C26" s="90">
        <v>5162600</v>
      </c>
    </row>
    <row r="27" spans="1:3" ht="15" customHeight="1">
      <c r="A27" s="90" t="s">
        <v>198</v>
      </c>
      <c r="B27" s="171" t="s">
        <v>217</v>
      </c>
      <c r="C27" s="90">
        <v>293200</v>
      </c>
    </row>
    <row r="28" spans="1:3" ht="15" customHeight="1">
      <c r="A28" s="90" t="s">
        <v>223</v>
      </c>
      <c r="B28" s="171" t="s">
        <v>305</v>
      </c>
      <c r="C28" s="90">
        <f>551000+100000</f>
        <v>651000</v>
      </c>
    </row>
    <row r="29" spans="1:3" ht="15" customHeight="1">
      <c r="A29" s="90" t="s">
        <v>330</v>
      </c>
      <c r="B29" s="171" t="s">
        <v>411</v>
      </c>
      <c r="C29" s="90">
        <v>18500</v>
      </c>
    </row>
    <row r="30" spans="1:3" ht="15" customHeight="1">
      <c r="A30" s="90" t="s">
        <v>331</v>
      </c>
      <c r="B30" s="171" t="s">
        <v>333</v>
      </c>
      <c r="C30" s="90">
        <v>52900</v>
      </c>
    </row>
    <row r="31" spans="1:3" ht="15" customHeight="1">
      <c r="A31" s="170" t="s">
        <v>116</v>
      </c>
      <c r="B31" s="172" t="s">
        <v>450</v>
      </c>
      <c r="C31" s="170">
        <v>272000</v>
      </c>
    </row>
    <row r="32" spans="1:3" ht="15" customHeight="1">
      <c r="A32" s="170" t="s">
        <v>219</v>
      </c>
      <c r="B32" s="172" t="s">
        <v>220</v>
      </c>
      <c r="C32" s="170">
        <f>C45+C44+C42+C38+C34+C33</f>
        <v>1401000</v>
      </c>
    </row>
    <row r="33" spans="1:9" ht="15" customHeight="1">
      <c r="A33" s="88" t="s">
        <v>114</v>
      </c>
      <c r="B33" s="172" t="s">
        <v>428</v>
      </c>
      <c r="C33" s="170">
        <v>1000</v>
      </c>
    </row>
    <row r="34" spans="1:9" ht="15" customHeight="1">
      <c r="A34" s="88" t="s">
        <v>116</v>
      </c>
      <c r="B34" s="172" t="s">
        <v>429</v>
      </c>
      <c r="C34" s="90">
        <f>C37+C36+C35</f>
        <v>163000</v>
      </c>
    </row>
    <row r="35" spans="1:9" ht="30" customHeight="1">
      <c r="A35" s="90" t="s">
        <v>199</v>
      </c>
      <c r="B35" s="171" t="s">
        <v>221</v>
      </c>
      <c r="C35" s="90">
        <v>90000</v>
      </c>
    </row>
    <row r="36" spans="1:9" ht="15" customHeight="1">
      <c r="A36" s="90" t="s">
        <v>201</v>
      </c>
      <c r="B36" s="171" t="s">
        <v>222</v>
      </c>
      <c r="C36" s="90">
        <v>60000</v>
      </c>
    </row>
    <row r="37" spans="1:9" ht="15" customHeight="1">
      <c r="A37" s="90" t="s">
        <v>203</v>
      </c>
      <c r="B37" s="171" t="s">
        <v>224</v>
      </c>
      <c r="C37" s="90">
        <v>13000</v>
      </c>
    </row>
    <row r="38" spans="1:9" ht="15" customHeight="1">
      <c r="A38" s="170" t="s">
        <v>117</v>
      </c>
      <c r="B38" s="172" t="s">
        <v>225</v>
      </c>
      <c r="C38" s="90">
        <f>C41+C40+C39</f>
        <v>1207000</v>
      </c>
    </row>
    <row r="39" spans="1:9" ht="15" customHeight="1">
      <c r="A39" s="90" t="s">
        <v>208</v>
      </c>
      <c r="B39" s="90" t="s">
        <v>226</v>
      </c>
      <c r="C39" s="90">
        <v>63000</v>
      </c>
      <c r="I39" t="s">
        <v>415</v>
      </c>
    </row>
    <row r="40" spans="1:9" ht="15" customHeight="1">
      <c r="A40" s="90" t="s">
        <v>210</v>
      </c>
      <c r="B40" s="90" t="s">
        <v>227</v>
      </c>
      <c r="C40" s="90">
        <v>203800</v>
      </c>
    </row>
    <row r="41" spans="1:9" ht="15.75" customHeight="1">
      <c r="A41" s="90" t="s">
        <v>212</v>
      </c>
      <c r="B41" s="90" t="s">
        <v>228</v>
      </c>
      <c r="C41" s="90">
        <v>940200</v>
      </c>
    </row>
    <row r="42" spans="1:9" ht="15" customHeight="1">
      <c r="A42" s="170" t="s">
        <v>118</v>
      </c>
      <c r="B42" s="170" t="s">
        <v>229</v>
      </c>
      <c r="C42" s="90">
        <f>C43</f>
        <v>4000</v>
      </c>
    </row>
    <row r="43" spans="1:9" ht="15" customHeight="1">
      <c r="A43" s="90" t="s">
        <v>430</v>
      </c>
      <c r="B43" s="90" t="s">
        <v>230</v>
      </c>
      <c r="C43" s="90">
        <v>4000</v>
      </c>
    </row>
    <row r="44" spans="1:9" ht="15" customHeight="1">
      <c r="A44" s="170" t="s">
        <v>119</v>
      </c>
      <c r="B44" s="170" t="s">
        <v>231</v>
      </c>
      <c r="C44" s="90">
        <v>6000</v>
      </c>
    </row>
    <row r="45" spans="1:9" ht="15" customHeight="1">
      <c r="A45" s="170" t="s">
        <v>120</v>
      </c>
      <c r="B45" s="170" t="s">
        <v>232</v>
      </c>
      <c r="C45" s="90">
        <f>C47+C46</f>
        <v>20000</v>
      </c>
    </row>
    <row r="46" spans="1:9" ht="15" customHeight="1">
      <c r="A46" s="90" t="s">
        <v>431</v>
      </c>
      <c r="B46" s="90" t="s">
        <v>233</v>
      </c>
      <c r="C46" s="90">
        <v>19000</v>
      </c>
    </row>
    <row r="47" spans="1:9" ht="15" customHeight="1">
      <c r="A47" s="90" t="s">
        <v>432</v>
      </c>
      <c r="B47" s="90" t="s">
        <v>234</v>
      </c>
      <c r="C47" s="90">
        <v>1000</v>
      </c>
    </row>
    <row r="48" spans="1:9" ht="15" customHeight="1">
      <c r="A48" s="170" t="s">
        <v>235</v>
      </c>
      <c r="B48" s="170" t="s">
        <v>236</v>
      </c>
      <c r="C48" s="170">
        <f>C32+C31+C24+C11</f>
        <v>21357900</v>
      </c>
    </row>
    <row r="49" spans="1:4" ht="15" customHeight="1">
      <c r="A49" s="170" t="s">
        <v>334</v>
      </c>
      <c r="B49" s="170" t="s">
        <v>335</v>
      </c>
      <c r="C49" s="170">
        <v>774000</v>
      </c>
    </row>
    <row r="50" spans="1:4">
      <c r="A50" s="243" t="s">
        <v>237</v>
      </c>
      <c r="B50" s="243"/>
      <c r="C50" s="243"/>
      <c r="D50" s="48">
        <f>C48+C49</f>
        <v>22131900</v>
      </c>
    </row>
    <row r="51" spans="1:4">
      <c r="A51" s="48"/>
      <c r="B51" s="48"/>
    </row>
    <row r="52" spans="1:4">
      <c r="A52" s="48"/>
      <c r="B52" s="48"/>
    </row>
    <row r="53" spans="1:4">
      <c r="A53" s="48"/>
      <c r="B53" s="48"/>
    </row>
    <row r="54" spans="1:4">
      <c r="A54" s="48"/>
      <c r="B54" s="48"/>
    </row>
    <row r="55" spans="1:4">
      <c r="A55" s="48"/>
      <c r="B55" s="48"/>
    </row>
    <row r="56" spans="1:4">
      <c r="A56" s="48"/>
      <c r="B56" s="48"/>
    </row>
    <row r="57" spans="1:4">
      <c r="A57" s="48"/>
      <c r="B57" s="48"/>
    </row>
    <row r="58" spans="1:4">
      <c r="A58" s="48"/>
      <c r="B58" s="48"/>
    </row>
    <row r="59" spans="1:4">
      <c r="A59" s="48"/>
      <c r="B59" s="48"/>
    </row>
    <row r="60" spans="1:4">
      <c r="A60" s="48"/>
      <c r="B60" s="48"/>
    </row>
    <row r="61" spans="1:4">
      <c r="A61" s="48"/>
      <c r="B61" s="48"/>
    </row>
    <row r="62" spans="1:4">
      <c r="A62" s="48"/>
      <c r="B62" s="48"/>
    </row>
    <row r="63" spans="1:4">
      <c r="A63" s="48"/>
      <c r="B63" s="48"/>
    </row>
    <row r="64" spans="1:4">
      <c r="A64" s="48"/>
      <c r="B64" s="48"/>
    </row>
    <row r="65" spans="1:2">
      <c r="A65" s="48"/>
      <c r="B65" s="48"/>
    </row>
    <row r="66" spans="1:2">
      <c r="A66" s="48"/>
      <c r="B66" s="48"/>
    </row>
    <row r="67" spans="1:2">
      <c r="A67" s="48"/>
      <c r="B67" s="48"/>
    </row>
    <row r="68" spans="1:2">
      <c r="A68" s="48"/>
      <c r="B68" s="48"/>
    </row>
    <row r="69" spans="1:2">
      <c r="A69" s="48"/>
      <c r="B69" s="48"/>
    </row>
    <row r="70" spans="1:2">
      <c r="A70" s="48"/>
      <c r="B70" s="48"/>
    </row>
    <row r="71" spans="1:2">
      <c r="A71" s="48"/>
      <c r="B71" s="48"/>
    </row>
    <row r="72" spans="1:2">
      <c r="A72" s="48"/>
      <c r="B72" s="48"/>
    </row>
    <row r="73" spans="1:2">
      <c r="A73" s="48"/>
      <c r="B73" s="48"/>
    </row>
    <row r="74" spans="1:2">
      <c r="A74" s="48"/>
      <c r="B74" s="48"/>
    </row>
    <row r="75" spans="1:2">
      <c r="A75" s="48"/>
      <c r="B75" s="48"/>
    </row>
    <row r="76" spans="1:2">
      <c r="A76" s="48"/>
      <c r="B76" s="48"/>
    </row>
    <row r="77" spans="1:2">
      <c r="A77" s="48"/>
      <c r="B77" s="48"/>
    </row>
    <row r="78" spans="1:2">
      <c r="A78" s="48"/>
      <c r="B78" s="48"/>
    </row>
    <row r="79" spans="1:2">
      <c r="A79" s="48"/>
      <c r="B79" s="48"/>
    </row>
    <row r="80" spans="1:2">
      <c r="A80" s="48"/>
      <c r="B80" s="48"/>
    </row>
    <row r="81" spans="1:2">
      <c r="A81" s="48"/>
      <c r="B81" s="48"/>
    </row>
    <row r="82" spans="1:2">
      <c r="A82" s="48"/>
      <c r="B82" s="48"/>
    </row>
    <row r="83" spans="1:2">
      <c r="A83" s="48"/>
      <c r="B83" s="48"/>
    </row>
    <row r="84" spans="1:2">
      <c r="A84" s="48"/>
      <c r="B84" s="48"/>
    </row>
    <row r="85" spans="1:2">
      <c r="A85" s="48"/>
      <c r="B85" s="48"/>
    </row>
    <row r="86" spans="1:2">
      <c r="A86" s="48"/>
      <c r="B86" s="48"/>
    </row>
    <row r="87" spans="1:2">
      <c r="A87" s="48"/>
      <c r="B87" s="48"/>
    </row>
    <row r="88" spans="1:2">
      <c r="A88" s="48"/>
      <c r="B88" s="48"/>
    </row>
    <row r="89" spans="1:2">
      <c r="A89" s="48"/>
      <c r="B89" s="48"/>
    </row>
    <row r="90" spans="1:2">
      <c r="A90" s="48"/>
      <c r="B90" s="48"/>
    </row>
    <row r="91" spans="1:2">
      <c r="A91" s="48"/>
      <c r="B91" s="48"/>
    </row>
    <row r="92" spans="1:2">
      <c r="A92" s="48"/>
      <c r="B92" s="48"/>
    </row>
    <row r="93" spans="1:2">
      <c r="A93" s="48"/>
      <c r="B93" s="48"/>
    </row>
    <row r="94" spans="1:2">
      <c r="A94" s="48"/>
      <c r="B94" s="48"/>
    </row>
    <row r="95" spans="1:2">
      <c r="A95" s="48"/>
      <c r="B95" s="48"/>
    </row>
    <row r="96" spans="1:2">
      <c r="A96" s="48"/>
      <c r="B96" s="48"/>
    </row>
    <row r="97" spans="1:2">
      <c r="A97" s="48"/>
      <c r="B97" s="48"/>
    </row>
    <row r="98" spans="1:2">
      <c r="A98" s="48"/>
      <c r="B98" s="48"/>
    </row>
    <row r="99" spans="1:2">
      <c r="A99" s="48"/>
      <c r="B99" s="48"/>
    </row>
    <row r="100" spans="1:2">
      <c r="A100" s="48"/>
      <c r="B100" s="48"/>
    </row>
    <row r="101" spans="1:2">
      <c r="A101" s="48"/>
      <c r="B101" s="48"/>
    </row>
    <row r="102" spans="1:2">
      <c r="A102" s="48"/>
      <c r="B102" s="48"/>
    </row>
    <row r="103" spans="1:2">
      <c r="A103" s="48"/>
      <c r="B103" s="48"/>
    </row>
    <row r="104" spans="1:2">
      <c r="A104" s="48"/>
      <c r="B104" s="48"/>
    </row>
    <row r="105" spans="1:2">
      <c r="A105" s="48"/>
      <c r="B105" s="48"/>
    </row>
    <row r="106" spans="1:2">
      <c r="A106" s="48"/>
      <c r="B106" s="48"/>
    </row>
    <row r="107" spans="1:2">
      <c r="A107" s="48"/>
      <c r="B107" s="48"/>
    </row>
    <row r="108" spans="1:2">
      <c r="A108" s="48"/>
      <c r="B108" s="48"/>
    </row>
    <row r="109" spans="1:2">
      <c r="A109" s="48"/>
      <c r="B109" s="48"/>
    </row>
    <row r="110" spans="1:2">
      <c r="A110" s="48"/>
      <c r="B110" s="48"/>
    </row>
    <row r="111" spans="1:2">
      <c r="A111" s="48"/>
      <c r="B111" s="48"/>
    </row>
    <row r="112" spans="1:2">
      <c r="A112" s="48"/>
      <c r="B112" s="48"/>
    </row>
    <row r="113" spans="1:2">
      <c r="A113" s="48"/>
      <c r="B113" s="48"/>
    </row>
  </sheetData>
  <mergeCells count="5">
    <mergeCell ref="C8:C10"/>
    <mergeCell ref="B8:B10"/>
    <mergeCell ref="A8:A10"/>
    <mergeCell ref="A50:C50"/>
    <mergeCell ref="A6:C6"/>
  </mergeCells>
  <phoneticPr fontId="5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9"/>
  <sheetViews>
    <sheetView tabSelected="1" zoomScale="135" zoomScaleNormal="135" workbookViewId="0">
      <selection activeCell="E3" sqref="E3:G3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36"/>
      <c r="E1" s="264" t="s">
        <v>7</v>
      </c>
      <c r="F1" s="264"/>
      <c r="G1" s="264"/>
    </row>
    <row r="2" spans="1:8" ht="14.1" customHeight="1">
      <c r="A2" s="3"/>
      <c r="B2" s="3"/>
      <c r="C2" s="3"/>
      <c r="D2" s="36"/>
      <c r="E2" s="264" t="s">
        <v>420</v>
      </c>
      <c r="F2" s="264"/>
      <c r="G2" s="264"/>
    </row>
    <row r="3" spans="1:8" ht="14.1" customHeight="1">
      <c r="A3" s="1"/>
      <c r="B3" s="2"/>
      <c r="C3" s="3"/>
      <c r="D3" s="36"/>
      <c r="E3" s="264" t="s">
        <v>454</v>
      </c>
      <c r="F3" s="264"/>
      <c r="G3" s="264"/>
    </row>
    <row r="4" spans="1:8" ht="14.1" customHeight="1">
      <c r="A4" s="1"/>
      <c r="B4" s="2"/>
      <c r="C4" s="17"/>
      <c r="D4" s="17"/>
      <c r="E4" s="266" t="s">
        <v>325</v>
      </c>
      <c r="F4" s="266"/>
      <c r="G4" s="266"/>
    </row>
    <row r="5" spans="1:8">
      <c r="A5" s="1"/>
      <c r="B5" s="2"/>
      <c r="C5" s="3"/>
      <c r="D5" s="17"/>
      <c r="E5" s="17"/>
      <c r="F5" s="17"/>
      <c r="G5" s="17"/>
    </row>
    <row r="6" spans="1:8" ht="12" customHeight="1">
      <c r="A6" s="265" t="s">
        <v>445</v>
      </c>
      <c r="B6" s="265"/>
      <c r="C6" s="265"/>
      <c r="D6" s="265"/>
      <c r="E6" s="265"/>
      <c r="F6" s="265"/>
      <c r="G6" s="265"/>
      <c r="H6" s="49"/>
    </row>
    <row r="7" spans="1:8" ht="12" customHeight="1">
      <c r="A7" s="265"/>
      <c r="B7" s="265"/>
      <c r="C7" s="265"/>
      <c r="D7" s="265"/>
      <c r="E7" s="265"/>
      <c r="F7" s="265"/>
      <c r="G7" s="265"/>
      <c r="H7" s="49"/>
    </row>
    <row r="8" spans="1:8" ht="15" customHeight="1">
      <c r="A8" s="1"/>
      <c r="B8" s="2"/>
      <c r="C8" s="3"/>
      <c r="D8" s="306"/>
      <c r="E8" s="306"/>
      <c r="F8" s="292" t="s">
        <v>352</v>
      </c>
      <c r="G8" s="292"/>
      <c r="H8" s="34"/>
    </row>
    <row r="9" spans="1:8">
      <c r="A9" s="245" t="s">
        <v>0</v>
      </c>
      <c r="B9" s="248" t="s">
        <v>1</v>
      </c>
      <c r="C9" s="245" t="s">
        <v>150</v>
      </c>
      <c r="D9" s="305" t="s">
        <v>168</v>
      </c>
      <c r="E9" s="261"/>
      <c r="F9" s="261"/>
      <c r="G9" s="262"/>
    </row>
    <row r="10" spans="1:8" ht="12.75" customHeight="1">
      <c r="A10" s="246"/>
      <c r="B10" s="249"/>
      <c r="C10" s="246"/>
      <c r="D10" s="245" t="s">
        <v>3</v>
      </c>
      <c r="E10" s="270" t="s">
        <v>4</v>
      </c>
      <c r="F10" s="270"/>
      <c r="G10" s="271"/>
    </row>
    <row r="11" spans="1:8">
      <c r="A11" s="246"/>
      <c r="B11" s="249"/>
      <c r="C11" s="246"/>
      <c r="D11" s="246"/>
      <c r="E11" s="272" t="s">
        <v>166</v>
      </c>
      <c r="F11" s="272"/>
      <c r="G11" s="245" t="s">
        <v>52</v>
      </c>
    </row>
    <row r="12" spans="1:8" ht="24.75" customHeight="1">
      <c r="A12" s="247"/>
      <c r="B12" s="250"/>
      <c r="C12" s="247"/>
      <c r="D12" s="247"/>
      <c r="E12" s="129" t="s">
        <v>167</v>
      </c>
      <c r="F12" s="131" t="s">
        <v>8</v>
      </c>
      <c r="G12" s="247"/>
    </row>
    <row r="13" spans="1:8" ht="12" customHeight="1">
      <c r="A13" s="5">
        <v>1</v>
      </c>
      <c r="B13" s="108" t="s">
        <v>5</v>
      </c>
      <c r="C13" s="4">
        <v>3</v>
      </c>
      <c r="D13" s="4">
        <v>5</v>
      </c>
      <c r="E13" s="4">
        <v>6</v>
      </c>
      <c r="F13" s="4">
        <v>7</v>
      </c>
      <c r="G13" s="4">
        <v>8</v>
      </c>
    </row>
    <row r="14" spans="1:8" ht="25.5">
      <c r="A14" s="104" t="s">
        <v>114</v>
      </c>
      <c r="B14" s="254" t="s">
        <v>10</v>
      </c>
      <c r="C14" s="18" t="s">
        <v>11</v>
      </c>
      <c r="D14" s="111">
        <f>SUM(D15:D20)</f>
        <v>9917300</v>
      </c>
      <c r="E14" s="111">
        <f>SUM(E15:E20)</f>
        <v>9903300</v>
      </c>
      <c r="F14" s="111">
        <f>SUM(F15:F20)</f>
        <v>5995400</v>
      </c>
      <c r="G14" s="111">
        <f>SUM(G15:G20)</f>
        <v>14000</v>
      </c>
    </row>
    <row r="15" spans="1:8">
      <c r="A15" s="107" t="s">
        <v>116</v>
      </c>
      <c r="B15" s="255"/>
      <c r="C15" s="19" t="s">
        <v>151</v>
      </c>
      <c r="D15" s="21">
        <v>4142200</v>
      </c>
      <c r="E15" s="21">
        <f t="shared" ref="E15:E20" si="0">D15-G15</f>
        <v>4128200</v>
      </c>
      <c r="F15" s="21">
        <v>2236500</v>
      </c>
      <c r="G15" s="21">
        <v>14000</v>
      </c>
    </row>
    <row r="16" spans="1:8">
      <c r="A16" s="107" t="s">
        <v>117</v>
      </c>
      <c r="B16" s="255"/>
      <c r="C16" s="19" t="s">
        <v>152</v>
      </c>
      <c r="D16" s="21">
        <v>5162600</v>
      </c>
      <c r="E16" s="21">
        <f t="shared" si="0"/>
        <v>5162600</v>
      </c>
      <c r="F16" s="21">
        <v>3666500</v>
      </c>
      <c r="G16" s="21"/>
    </row>
    <row r="17" spans="1:11">
      <c r="A17" s="104" t="s">
        <v>118</v>
      </c>
      <c r="B17" s="255"/>
      <c r="C17" s="19" t="s">
        <v>153</v>
      </c>
      <c r="D17" s="42">
        <v>191300</v>
      </c>
      <c r="E17" s="21">
        <f t="shared" si="0"/>
        <v>191300</v>
      </c>
      <c r="F17" s="42"/>
      <c r="G17" s="42"/>
      <c r="K17" s="48"/>
    </row>
    <row r="18" spans="1:11">
      <c r="A18" s="104" t="s">
        <v>119</v>
      </c>
      <c r="B18" s="255"/>
      <c r="C18" s="19" t="s">
        <v>405</v>
      </c>
      <c r="D18" s="42">
        <v>139100</v>
      </c>
      <c r="E18" s="21">
        <f t="shared" si="0"/>
        <v>139100</v>
      </c>
      <c r="F18" s="42">
        <v>65800</v>
      </c>
      <c r="G18" s="42"/>
    </row>
    <row r="19" spans="1:11">
      <c r="A19" s="104" t="s">
        <v>120</v>
      </c>
      <c r="B19" s="255"/>
      <c r="C19" s="19" t="s">
        <v>154</v>
      </c>
      <c r="D19" s="42">
        <v>263600</v>
      </c>
      <c r="E19" s="21">
        <f t="shared" si="0"/>
        <v>263600</v>
      </c>
      <c r="F19" s="42">
        <v>26600</v>
      </c>
      <c r="G19" s="42"/>
    </row>
    <row r="20" spans="1:11">
      <c r="A20" s="104" t="s">
        <v>121</v>
      </c>
      <c r="B20" s="255"/>
      <c r="C20" s="19" t="s">
        <v>406</v>
      </c>
      <c r="D20" s="42">
        <v>18500</v>
      </c>
      <c r="E20" s="21">
        <f t="shared" si="0"/>
        <v>18500</v>
      </c>
      <c r="F20" s="42"/>
      <c r="G20" s="42"/>
    </row>
    <row r="21" spans="1:11" ht="25.5">
      <c r="A21" s="104" t="s">
        <v>122</v>
      </c>
      <c r="B21" s="307" t="s">
        <v>9</v>
      </c>
      <c r="C21" s="8" t="s">
        <v>17</v>
      </c>
      <c r="D21" s="112">
        <f>SUM(D22:D26)</f>
        <v>4102600</v>
      </c>
      <c r="E21" s="112">
        <f>SUM(E22:E26)</f>
        <v>4092600</v>
      </c>
      <c r="F21" s="112">
        <f>SUM(F22:F26)</f>
        <v>1354600</v>
      </c>
      <c r="G21" s="112">
        <f>SUM(G22:G26)</f>
        <v>10000</v>
      </c>
    </row>
    <row r="22" spans="1:11" ht="12" customHeight="1">
      <c r="A22" s="105" t="s">
        <v>123</v>
      </c>
      <c r="B22" s="308"/>
      <c r="C22" s="19" t="s">
        <v>151</v>
      </c>
      <c r="D22" s="214">
        <v>1963200</v>
      </c>
      <c r="E22" s="21">
        <f>D22-G22</f>
        <v>1963200</v>
      </c>
      <c r="F22" s="214">
        <v>468700</v>
      </c>
      <c r="G22" s="214"/>
    </row>
    <row r="23" spans="1:11">
      <c r="A23" s="105" t="s">
        <v>124</v>
      </c>
      <c r="B23" s="308"/>
      <c r="C23" s="19" t="s">
        <v>405</v>
      </c>
      <c r="D23" s="24">
        <v>207000</v>
      </c>
      <c r="E23" s="21">
        <f>D23-G23</f>
        <v>207000</v>
      </c>
      <c r="F23" s="25">
        <v>145100</v>
      </c>
      <c r="G23" s="25"/>
    </row>
    <row r="24" spans="1:11" ht="12.75" customHeight="1">
      <c r="A24" s="105" t="s">
        <v>125</v>
      </c>
      <c r="B24" s="308"/>
      <c r="C24" s="19" t="s">
        <v>153</v>
      </c>
      <c r="D24" s="24">
        <v>776200</v>
      </c>
      <c r="E24" s="21">
        <f>D24-G24</f>
        <v>776200</v>
      </c>
      <c r="F24" s="24">
        <v>318800</v>
      </c>
      <c r="G24" s="24"/>
    </row>
    <row r="25" spans="1:11">
      <c r="A25" s="104" t="s">
        <v>126</v>
      </c>
      <c r="B25" s="308"/>
      <c r="C25" s="19" t="s">
        <v>154</v>
      </c>
      <c r="D25" s="24">
        <v>900200</v>
      </c>
      <c r="E25" s="21">
        <f>D25-G25</f>
        <v>890200</v>
      </c>
      <c r="F25" s="24">
        <v>422000</v>
      </c>
      <c r="G25" s="24">
        <v>10000</v>
      </c>
    </row>
    <row r="26" spans="1:11">
      <c r="A26" s="104" t="s">
        <v>127</v>
      </c>
      <c r="B26" s="308"/>
      <c r="C26" s="19" t="s">
        <v>218</v>
      </c>
      <c r="D26" s="42">
        <v>256000</v>
      </c>
      <c r="E26" s="42">
        <f>D26-G26</f>
        <v>256000</v>
      </c>
      <c r="F26" s="42"/>
      <c r="G26" s="24"/>
    </row>
    <row r="27" spans="1:11" ht="25.5">
      <c r="A27" s="38" t="s">
        <v>128</v>
      </c>
      <c r="B27" s="307" t="s">
        <v>58</v>
      </c>
      <c r="C27" s="23" t="s">
        <v>354</v>
      </c>
      <c r="D27" s="135">
        <f>SUM(D28:D29)</f>
        <v>1495200</v>
      </c>
      <c r="E27" s="135">
        <f>SUM(E28:E29)</f>
        <v>1482600</v>
      </c>
      <c r="F27" s="112">
        <f>SUM(F28:F29)</f>
        <v>770400</v>
      </c>
      <c r="G27" s="112">
        <f>SUM(G28:G29)</f>
        <v>12600</v>
      </c>
    </row>
    <row r="28" spans="1:11">
      <c r="A28" s="38" t="s">
        <v>129</v>
      </c>
      <c r="B28" s="308"/>
      <c r="C28" s="19" t="s">
        <v>151</v>
      </c>
      <c r="D28" s="24">
        <v>1486000</v>
      </c>
      <c r="E28" s="21">
        <f>D28-G28</f>
        <v>1473400</v>
      </c>
      <c r="F28" s="24">
        <v>770400</v>
      </c>
      <c r="G28" s="24">
        <v>12600</v>
      </c>
    </row>
    <row r="29" spans="1:11" ht="12.75" customHeight="1">
      <c r="A29" s="38" t="s">
        <v>130</v>
      </c>
      <c r="B29" s="308"/>
      <c r="C29" s="19" t="s">
        <v>154</v>
      </c>
      <c r="D29" s="24">
        <v>9200</v>
      </c>
      <c r="E29" s="21">
        <f>D29-G29</f>
        <v>9200</v>
      </c>
      <c r="F29" s="24"/>
      <c r="G29" s="24"/>
    </row>
    <row r="30" spans="1:11" ht="25.5">
      <c r="A30" s="104" t="s">
        <v>131</v>
      </c>
      <c r="B30" s="307" t="s">
        <v>20</v>
      </c>
      <c r="C30" s="23" t="s">
        <v>21</v>
      </c>
      <c r="D30" s="135">
        <f>SUM(D31:D34)</f>
        <v>3833100</v>
      </c>
      <c r="E30" s="135">
        <f>SUM(E31:E34)</f>
        <v>3520800</v>
      </c>
      <c r="F30" s="112">
        <f>SUM(F31:F34)</f>
        <v>1901000</v>
      </c>
      <c r="G30" s="112">
        <f>SUM(G31:G34)</f>
        <v>312300</v>
      </c>
    </row>
    <row r="31" spans="1:11">
      <c r="A31" s="106" t="s">
        <v>132</v>
      </c>
      <c r="B31" s="308"/>
      <c r="C31" s="19" t="s">
        <v>151</v>
      </c>
      <c r="D31" s="24">
        <v>2876500</v>
      </c>
      <c r="E31" s="21">
        <f t="shared" ref="E31:E42" si="1">D31-G31</f>
        <v>2564200</v>
      </c>
      <c r="F31" s="24">
        <v>1347800</v>
      </c>
      <c r="G31" s="24">
        <v>312300</v>
      </c>
    </row>
    <row r="32" spans="1:11">
      <c r="A32" s="104" t="s">
        <v>133</v>
      </c>
      <c r="B32" s="308"/>
      <c r="C32" s="19" t="s">
        <v>153</v>
      </c>
      <c r="D32" s="24">
        <v>906600</v>
      </c>
      <c r="E32" s="21">
        <f t="shared" si="1"/>
        <v>906600</v>
      </c>
      <c r="F32" s="24">
        <v>540500</v>
      </c>
      <c r="G32" s="24"/>
    </row>
    <row r="33" spans="1:9">
      <c r="A33" s="104" t="s">
        <v>135</v>
      </c>
      <c r="B33" s="308"/>
      <c r="C33" s="19" t="s">
        <v>218</v>
      </c>
      <c r="D33" s="24">
        <v>16000</v>
      </c>
      <c r="E33" s="21">
        <f t="shared" si="1"/>
        <v>16000</v>
      </c>
      <c r="F33" s="24">
        <v>12700</v>
      </c>
      <c r="G33" s="24"/>
    </row>
    <row r="34" spans="1:9">
      <c r="A34" s="104" t="s">
        <v>137</v>
      </c>
      <c r="B34" s="308"/>
      <c r="C34" s="19" t="s">
        <v>154</v>
      </c>
      <c r="D34" s="24">
        <v>34000</v>
      </c>
      <c r="E34" s="21">
        <f t="shared" si="1"/>
        <v>34000</v>
      </c>
      <c r="F34" s="24"/>
      <c r="G34" s="11"/>
    </row>
    <row r="35" spans="1:9" ht="25.5">
      <c r="A35" s="104" t="s">
        <v>139</v>
      </c>
      <c r="B35" s="307" t="s">
        <v>23</v>
      </c>
      <c r="C35" s="109" t="s">
        <v>149</v>
      </c>
      <c r="D35" s="112">
        <f>SUM(D36:D36)</f>
        <v>937600</v>
      </c>
      <c r="E35" s="112">
        <f>SUM(E36:E36)</f>
        <v>937600</v>
      </c>
      <c r="F35" s="112">
        <f>SUM(F36:F36)</f>
        <v>0</v>
      </c>
      <c r="G35" s="112">
        <f>SUM(G36:G36)</f>
        <v>0</v>
      </c>
    </row>
    <row r="36" spans="1:9">
      <c r="A36" s="104" t="s">
        <v>141</v>
      </c>
      <c r="B36" s="308"/>
      <c r="C36" s="19" t="s">
        <v>151</v>
      </c>
      <c r="D36" s="24">
        <v>937600</v>
      </c>
      <c r="E36" s="21">
        <f>D36-G36</f>
        <v>937600</v>
      </c>
      <c r="F36" s="31"/>
      <c r="G36" s="29"/>
    </row>
    <row r="37" spans="1:9" ht="25.5">
      <c r="A37" s="104" t="s">
        <v>142</v>
      </c>
      <c r="B37" s="307" t="s">
        <v>80</v>
      </c>
      <c r="C37" s="109" t="s">
        <v>297</v>
      </c>
      <c r="D37" s="112">
        <f>SUM(D38:D40)</f>
        <v>1188900</v>
      </c>
      <c r="E37" s="31">
        <f>SUM(E38:E40)</f>
        <v>987800</v>
      </c>
      <c r="F37" s="31">
        <f>SUM(F38:F40)</f>
        <v>93800</v>
      </c>
      <c r="G37" s="112">
        <f>SUM(G38:G40)</f>
        <v>201100</v>
      </c>
    </row>
    <row r="38" spans="1:9" ht="12.75" customHeight="1">
      <c r="A38" s="104" t="s">
        <v>143</v>
      </c>
      <c r="B38" s="308"/>
      <c r="C38" s="19" t="s">
        <v>151</v>
      </c>
      <c r="D38" s="24">
        <v>1159300</v>
      </c>
      <c r="E38" s="21">
        <f t="shared" si="1"/>
        <v>958200</v>
      </c>
      <c r="F38" s="24">
        <v>73200</v>
      </c>
      <c r="G38" s="24">
        <v>201100</v>
      </c>
    </row>
    <row r="39" spans="1:9" ht="12.75" customHeight="1">
      <c r="A39" s="104" t="s">
        <v>144</v>
      </c>
      <c r="B39" s="308"/>
      <c r="C39" s="19" t="s">
        <v>153</v>
      </c>
      <c r="D39" s="24">
        <v>29600</v>
      </c>
      <c r="E39" s="21">
        <f>D39-G39</f>
        <v>29600</v>
      </c>
      <c r="F39" s="24">
        <v>20600</v>
      </c>
      <c r="G39" s="24"/>
    </row>
    <row r="40" spans="1:9" ht="12.75" customHeight="1">
      <c r="A40" s="104" t="s">
        <v>145</v>
      </c>
      <c r="B40" s="308"/>
      <c r="C40" s="19" t="s">
        <v>405</v>
      </c>
      <c r="D40" s="24"/>
      <c r="E40" s="21">
        <f>D40-G40</f>
        <v>0</v>
      </c>
      <c r="F40" s="24"/>
      <c r="G40" s="24"/>
      <c r="I40" s="194"/>
    </row>
    <row r="41" spans="1:9" ht="12.75" customHeight="1">
      <c r="A41" s="104" t="s">
        <v>239</v>
      </c>
      <c r="B41" s="307" t="s">
        <v>81</v>
      </c>
      <c r="C41" s="23" t="s">
        <v>83</v>
      </c>
      <c r="D41" s="133">
        <f>SUM(D42:D43)</f>
        <v>657200</v>
      </c>
      <c r="E41" s="134">
        <f>SUM(E42:E43)</f>
        <v>1200</v>
      </c>
      <c r="F41" s="134">
        <f>SUM(F42:F43)</f>
        <v>0</v>
      </c>
      <c r="G41" s="134">
        <f>SUM(G42:G43)</f>
        <v>656000</v>
      </c>
    </row>
    <row r="42" spans="1:9">
      <c r="A42" s="104" t="s">
        <v>240</v>
      </c>
      <c r="B42" s="308"/>
      <c r="C42" s="19" t="s">
        <v>151</v>
      </c>
      <c r="D42" s="24">
        <v>6200</v>
      </c>
      <c r="E42" s="21">
        <f t="shared" si="1"/>
        <v>1200</v>
      </c>
      <c r="F42" s="22"/>
      <c r="G42" s="22">
        <v>5000</v>
      </c>
    </row>
    <row r="43" spans="1:9">
      <c r="A43" s="104" t="s">
        <v>241</v>
      </c>
      <c r="B43" s="308"/>
      <c r="C43" s="19" t="s">
        <v>407</v>
      </c>
      <c r="D43" s="24">
        <f>551000+100000</f>
        <v>651000</v>
      </c>
      <c r="E43" s="21">
        <f>D43-G43</f>
        <v>0</v>
      </c>
      <c r="F43" s="22"/>
      <c r="G43" s="22">
        <f>551000+100000</f>
        <v>651000</v>
      </c>
    </row>
    <row r="44" spans="1:9">
      <c r="A44" s="7" t="s">
        <v>242</v>
      </c>
      <c r="B44" s="110"/>
      <c r="C44" s="162" t="s">
        <v>180</v>
      </c>
      <c r="D44" s="28">
        <f>SUM(D41+D37+D35+D30+D27+D21+D14)</f>
        <v>22131900</v>
      </c>
      <c r="E44" s="28">
        <f>SUM(E41+E37+E35+E30+E27+E21+E14)</f>
        <v>20925900</v>
      </c>
      <c r="F44" s="28">
        <f>SUM(F41+F37+F35+F30+F27+F21+F14)</f>
        <v>10115200</v>
      </c>
      <c r="G44" s="28">
        <f>SUM(G41+G37+G35+G30+G27+G21+G14)</f>
        <v>1206000</v>
      </c>
    </row>
    <row r="45" spans="1:9">
      <c r="A45" s="239"/>
      <c r="B45" s="239"/>
      <c r="C45" s="239"/>
      <c r="D45" s="176"/>
      <c r="E45" s="176"/>
      <c r="F45" s="239"/>
      <c r="G45" s="239"/>
    </row>
    <row r="46" spans="1:9">
      <c r="A46" s="48"/>
      <c r="B46" s="48"/>
      <c r="C46" s="48"/>
      <c r="D46" s="48"/>
      <c r="E46" s="48"/>
      <c r="F46" s="48"/>
      <c r="G46" s="48"/>
    </row>
    <row r="47" spans="1:9">
      <c r="A47" s="48"/>
      <c r="B47" s="48"/>
      <c r="C47" s="48"/>
      <c r="D47" s="48"/>
      <c r="E47" s="48"/>
      <c r="F47" s="48"/>
      <c r="G47" s="48"/>
    </row>
    <row r="48" spans="1:9">
      <c r="A48" s="48"/>
      <c r="B48" s="48"/>
      <c r="C48" s="48"/>
      <c r="D48" s="48"/>
      <c r="E48" s="48"/>
      <c r="F48" s="48"/>
      <c r="G48" s="48"/>
    </row>
    <row r="49" spans="1:7">
      <c r="A49" s="48"/>
      <c r="B49" s="48"/>
      <c r="C49" s="48"/>
      <c r="D49" s="48"/>
      <c r="E49" s="48"/>
      <c r="F49" s="48"/>
      <c r="G49" s="48"/>
    </row>
  </sheetData>
  <mergeCells count="22">
    <mergeCell ref="B41:B43"/>
    <mergeCell ref="B14:B20"/>
    <mergeCell ref="B21:B26"/>
    <mergeCell ref="B27:B29"/>
    <mergeCell ref="B30:B34"/>
    <mergeCell ref="B35:B36"/>
    <mergeCell ref="B37:B40"/>
    <mergeCell ref="A9:A12"/>
    <mergeCell ref="B9:B12"/>
    <mergeCell ref="C9:C12"/>
    <mergeCell ref="D9:G9"/>
    <mergeCell ref="D10:D12"/>
    <mergeCell ref="E10:G10"/>
    <mergeCell ref="E11:F11"/>
    <mergeCell ref="G11:G12"/>
    <mergeCell ref="E1:G1"/>
    <mergeCell ref="E2:G2"/>
    <mergeCell ref="E3:G3"/>
    <mergeCell ref="E4:G4"/>
    <mergeCell ref="A6:G7"/>
    <mergeCell ref="D8:E8"/>
    <mergeCell ref="F8:G8"/>
  </mergeCells>
  <phoneticPr fontId="5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1"/>
  <sheetViews>
    <sheetView zoomScale="135" zoomScaleNormal="135" workbookViewId="0">
      <selection activeCell="E3" sqref="E3:H3"/>
    </sheetView>
  </sheetViews>
  <sheetFormatPr defaultRowHeight="12.75"/>
  <cols>
    <col min="1" max="1" width="4" customWidth="1"/>
    <col min="2" max="2" width="9.7109375" customWidth="1"/>
    <col min="3" max="3" width="33.5703125" customWidth="1"/>
    <col min="4" max="4" width="11" customWidth="1"/>
    <col min="5" max="5" width="7.7109375" customWidth="1"/>
    <col min="6" max="6" width="10.85546875" customWidth="1"/>
    <col min="7" max="7" width="9.85546875" customWidth="1"/>
    <col min="8" max="8" width="10.140625" customWidth="1"/>
  </cols>
  <sheetData>
    <row r="1" spans="1:15" ht="12.75" customHeight="1">
      <c r="A1" s="3"/>
      <c r="B1" s="3"/>
      <c r="C1" s="3"/>
      <c r="D1" s="36"/>
      <c r="E1" s="264" t="s">
        <v>7</v>
      </c>
      <c r="F1" s="264"/>
      <c r="G1" s="264"/>
      <c r="H1" s="264"/>
    </row>
    <row r="2" spans="1:15" ht="12.75" customHeight="1">
      <c r="A2" s="3"/>
      <c r="B2" s="3"/>
      <c r="C2" s="3"/>
      <c r="D2" s="35"/>
      <c r="E2" s="264" t="s">
        <v>420</v>
      </c>
      <c r="F2" s="264"/>
      <c r="G2" s="264"/>
      <c r="H2" s="264"/>
    </row>
    <row r="3" spans="1:15" ht="12.75" customHeight="1">
      <c r="A3" s="3"/>
      <c r="B3" s="3"/>
      <c r="C3" s="3"/>
      <c r="D3" s="35"/>
      <c r="E3" s="264" t="s">
        <v>454</v>
      </c>
      <c r="F3" s="264"/>
      <c r="G3" s="264"/>
      <c r="H3" s="264"/>
    </row>
    <row r="4" spans="1:15" ht="12.75" customHeight="1">
      <c r="A4" s="1"/>
      <c r="B4" s="2"/>
      <c r="C4" s="3"/>
      <c r="D4" s="36"/>
      <c r="E4" s="266" t="s">
        <v>408</v>
      </c>
      <c r="F4" s="266"/>
      <c r="G4" s="266"/>
      <c r="H4" s="266"/>
    </row>
    <row r="5" spans="1:15">
      <c r="A5" s="1"/>
      <c r="B5" s="2"/>
      <c r="C5" s="17"/>
      <c r="D5" s="17"/>
      <c r="E5" s="197"/>
      <c r="F5" s="197"/>
      <c r="G5" s="197"/>
      <c r="H5" s="197"/>
    </row>
    <row r="6" spans="1:15" ht="12.75" customHeight="1">
      <c r="A6" s="265" t="s">
        <v>424</v>
      </c>
      <c r="B6" s="265"/>
      <c r="C6" s="265"/>
      <c r="D6" s="265"/>
      <c r="E6" s="265"/>
      <c r="F6" s="265"/>
      <c r="G6" s="265"/>
      <c r="H6" s="265"/>
    </row>
    <row r="7" spans="1:15">
      <c r="A7" s="265" t="s">
        <v>336</v>
      </c>
      <c r="B7" s="265"/>
      <c r="C7" s="265"/>
      <c r="D7" s="265"/>
      <c r="E7" s="265"/>
      <c r="F7" s="265"/>
      <c r="G7" s="265"/>
      <c r="H7" s="265"/>
    </row>
    <row r="8" spans="1:15">
      <c r="A8" s="49"/>
      <c r="B8" s="49"/>
      <c r="C8" s="49"/>
      <c r="D8" s="49"/>
      <c r="E8" s="49"/>
      <c r="F8" s="49"/>
      <c r="G8" s="49"/>
    </row>
    <row r="9" spans="1:15">
      <c r="A9" s="34"/>
      <c r="B9" s="34"/>
      <c r="C9" s="34"/>
      <c r="D9" s="34"/>
      <c r="E9" s="34"/>
      <c r="F9" s="34"/>
      <c r="G9" s="34"/>
      <c r="H9" s="204" t="s">
        <v>352</v>
      </c>
    </row>
    <row r="10" spans="1:15" ht="0.75" customHeight="1">
      <c r="A10" s="1"/>
      <c r="B10" s="2"/>
      <c r="C10" s="3"/>
      <c r="D10" s="44"/>
      <c r="E10" s="259"/>
      <c r="F10" s="259"/>
      <c r="G10" s="259"/>
    </row>
    <row r="11" spans="1:15" ht="26.25" customHeight="1">
      <c r="A11" s="245" t="s">
        <v>0</v>
      </c>
      <c r="B11" s="248" t="s">
        <v>1</v>
      </c>
      <c r="C11" s="245" t="s">
        <v>51</v>
      </c>
      <c r="D11" s="254" t="s">
        <v>2</v>
      </c>
      <c r="E11" s="260" t="s">
        <v>88</v>
      </c>
      <c r="F11" s="261"/>
      <c r="G11" s="261"/>
      <c r="H11" s="262"/>
      <c r="I11" s="166"/>
      <c r="J11" s="166"/>
      <c r="K11" s="166"/>
      <c r="L11" s="166"/>
      <c r="M11" s="166"/>
      <c r="N11" s="166"/>
      <c r="O11" s="166"/>
    </row>
    <row r="12" spans="1:15" ht="12.75" customHeight="1">
      <c r="A12" s="246"/>
      <c r="B12" s="249"/>
      <c r="C12" s="246"/>
      <c r="D12" s="255"/>
      <c r="E12" s="246" t="s">
        <v>3</v>
      </c>
      <c r="F12" s="257" t="s">
        <v>4</v>
      </c>
      <c r="G12" s="258"/>
      <c r="H12" s="245" t="s">
        <v>52</v>
      </c>
    </row>
    <row r="13" spans="1:15" ht="12.75" customHeight="1">
      <c r="A13" s="246"/>
      <c r="B13" s="249"/>
      <c r="C13" s="246"/>
      <c r="D13" s="255"/>
      <c r="E13" s="246"/>
      <c r="F13" s="245" t="s">
        <v>8</v>
      </c>
      <c r="G13" s="245" t="s">
        <v>89</v>
      </c>
      <c r="H13" s="246"/>
    </row>
    <row r="14" spans="1:15">
      <c r="A14" s="247"/>
      <c r="B14" s="250"/>
      <c r="C14" s="247"/>
      <c r="D14" s="256"/>
      <c r="E14" s="247"/>
      <c r="F14" s="263"/>
      <c r="G14" s="263"/>
      <c r="H14" s="247"/>
    </row>
    <row r="15" spans="1:15">
      <c r="A15" s="5">
        <v>1</v>
      </c>
      <c r="B15" s="6" t="s">
        <v>5</v>
      </c>
      <c r="C15" s="4">
        <v>3</v>
      </c>
      <c r="D15" s="6" t="s">
        <v>6</v>
      </c>
      <c r="E15" s="4">
        <v>5</v>
      </c>
      <c r="F15" s="4">
        <v>6</v>
      </c>
      <c r="G15" s="4">
        <v>7</v>
      </c>
      <c r="H15" s="4">
        <v>8</v>
      </c>
    </row>
    <row r="16" spans="1:15" ht="25.5">
      <c r="A16" s="38" t="s">
        <v>114</v>
      </c>
      <c r="B16" s="123" t="s">
        <v>10</v>
      </c>
      <c r="C16" s="18" t="s">
        <v>11</v>
      </c>
      <c r="D16" s="43"/>
      <c r="E16" s="111">
        <f>SUM(E17:E31)</f>
        <v>191300</v>
      </c>
      <c r="F16" s="111"/>
      <c r="G16" s="111">
        <f>SUM(G17:G31)</f>
        <v>191300</v>
      </c>
      <c r="H16" s="111">
        <f>SUM(H17:H31)</f>
        <v>0</v>
      </c>
    </row>
    <row r="17" spans="1:8">
      <c r="A17" s="33" t="s">
        <v>116</v>
      </c>
      <c r="B17" s="13" t="s">
        <v>30</v>
      </c>
      <c r="C17" s="19" t="s">
        <v>12</v>
      </c>
      <c r="D17" s="13" t="s">
        <v>90</v>
      </c>
      <c r="E17" s="21">
        <v>11300</v>
      </c>
      <c r="F17" s="21"/>
      <c r="G17" s="21">
        <f>E17</f>
        <v>11300</v>
      </c>
      <c r="H17" s="174"/>
    </row>
    <row r="18" spans="1:8">
      <c r="A18" s="33" t="s">
        <v>117</v>
      </c>
      <c r="B18" s="13" t="s">
        <v>31</v>
      </c>
      <c r="C18" s="19" t="s">
        <v>312</v>
      </c>
      <c r="D18" s="13" t="s">
        <v>90</v>
      </c>
      <c r="E18" s="21">
        <v>18800</v>
      </c>
      <c r="F18" s="21"/>
      <c r="G18" s="21">
        <f t="shared" ref="G18:G31" si="0">E18</f>
        <v>18800</v>
      </c>
      <c r="H18" s="174"/>
    </row>
    <row r="19" spans="1:8">
      <c r="A19" s="38" t="s">
        <v>118</v>
      </c>
      <c r="B19" s="43" t="s">
        <v>32</v>
      </c>
      <c r="C19" s="19" t="s">
        <v>337</v>
      </c>
      <c r="D19" s="43" t="s">
        <v>90</v>
      </c>
      <c r="E19" s="42">
        <v>21900</v>
      </c>
      <c r="F19" s="42"/>
      <c r="G19" s="42">
        <f t="shared" si="0"/>
        <v>21900</v>
      </c>
      <c r="H19" s="174"/>
    </row>
    <row r="20" spans="1:8">
      <c r="A20" s="38" t="s">
        <v>119</v>
      </c>
      <c r="B20" s="43" t="s">
        <v>33</v>
      </c>
      <c r="C20" s="19" t="s">
        <v>313</v>
      </c>
      <c r="D20" s="43" t="s">
        <v>90</v>
      </c>
      <c r="E20" s="42">
        <v>16300</v>
      </c>
      <c r="F20" s="42"/>
      <c r="G20" s="42">
        <f t="shared" si="0"/>
        <v>16300</v>
      </c>
      <c r="H20" s="174"/>
    </row>
    <row r="21" spans="1:8" ht="12.75" customHeight="1">
      <c r="A21" s="38" t="s">
        <v>120</v>
      </c>
      <c r="B21" s="43" t="s">
        <v>34</v>
      </c>
      <c r="C21" s="19" t="s">
        <v>338</v>
      </c>
      <c r="D21" s="43" t="s">
        <v>90</v>
      </c>
      <c r="E21" s="42">
        <v>28500</v>
      </c>
      <c r="F21" s="42"/>
      <c r="G21" s="42">
        <f t="shared" si="0"/>
        <v>28500</v>
      </c>
      <c r="H21" s="174"/>
    </row>
    <row r="22" spans="1:8" ht="12.75" customHeight="1">
      <c r="A22" s="38" t="s">
        <v>121</v>
      </c>
      <c r="B22" s="43" t="s">
        <v>35</v>
      </c>
      <c r="C22" s="19" t="s">
        <v>339</v>
      </c>
      <c r="D22" s="43" t="s">
        <v>90</v>
      </c>
      <c r="E22" s="42">
        <v>34100</v>
      </c>
      <c r="F22" s="42"/>
      <c r="G22" s="42">
        <f>E22</f>
        <v>34100</v>
      </c>
      <c r="H22" s="174"/>
    </row>
    <row r="23" spans="1:8" ht="12.75" customHeight="1">
      <c r="A23" s="38" t="s">
        <v>122</v>
      </c>
      <c r="B23" s="43" t="s">
        <v>36</v>
      </c>
      <c r="C23" s="19" t="s">
        <v>328</v>
      </c>
      <c r="D23" s="43" t="s">
        <v>90</v>
      </c>
      <c r="E23" s="42">
        <v>11700</v>
      </c>
      <c r="F23" s="42"/>
      <c r="G23" s="42">
        <f t="shared" si="0"/>
        <v>11700</v>
      </c>
      <c r="H23" s="174"/>
    </row>
    <row r="24" spans="1:8" ht="12.75" customHeight="1">
      <c r="A24" s="38" t="s">
        <v>123</v>
      </c>
      <c r="B24" s="43" t="s">
        <v>37</v>
      </c>
      <c r="C24" s="173" t="s">
        <v>14</v>
      </c>
      <c r="D24" s="43" t="s">
        <v>90</v>
      </c>
      <c r="E24" s="42">
        <v>5300</v>
      </c>
      <c r="F24" s="42"/>
      <c r="G24" s="42">
        <f t="shared" si="0"/>
        <v>5300</v>
      </c>
      <c r="H24" s="174"/>
    </row>
    <row r="25" spans="1:8" ht="25.5">
      <c r="A25" s="38" t="s">
        <v>124</v>
      </c>
      <c r="B25" s="43" t="s">
        <v>38</v>
      </c>
      <c r="C25" s="19" t="s">
        <v>314</v>
      </c>
      <c r="D25" s="43" t="s">
        <v>90</v>
      </c>
      <c r="E25" s="42">
        <v>9500</v>
      </c>
      <c r="F25" s="42"/>
      <c r="G25" s="42">
        <f t="shared" si="0"/>
        <v>9500</v>
      </c>
      <c r="H25" s="174"/>
    </row>
    <row r="26" spans="1:8" ht="12.75" customHeight="1">
      <c r="A26" s="38" t="s">
        <v>125</v>
      </c>
      <c r="B26" s="43" t="s">
        <v>39</v>
      </c>
      <c r="C26" s="19" t="s">
        <v>315</v>
      </c>
      <c r="D26" s="43" t="s">
        <v>90</v>
      </c>
      <c r="E26" s="42">
        <v>9200</v>
      </c>
      <c r="F26" s="42"/>
      <c r="G26" s="42">
        <f t="shared" si="0"/>
        <v>9200</v>
      </c>
      <c r="H26" s="174"/>
    </row>
    <row r="27" spans="1:8" ht="12.75" customHeight="1">
      <c r="A27" s="38" t="s">
        <v>126</v>
      </c>
      <c r="B27" s="43" t="s">
        <v>40</v>
      </c>
      <c r="C27" s="19" t="s">
        <v>316</v>
      </c>
      <c r="D27" s="43" t="s">
        <v>90</v>
      </c>
      <c r="E27" s="42">
        <v>9700</v>
      </c>
      <c r="F27" s="42"/>
      <c r="G27" s="42">
        <f t="shared" si="0"/>
        <v>9700</v>
      </c>
      <c r="H27" s="174"/>
    </row>
    <row r="28" spans="1:8">
      <c r="A28" s="38" t="s">
        <v>127</v>
      </c>
      <c r="B28" s="43" t="s">
        <v>41</v>
      </c>
      <c r="C28" s="19" t="s">
        <v>340</v>
      </c>
      <c r="D28" s="43" t="s">
        <v>90</v>
      </c>
      <c r="E28" s="42">
        <v>13600</v>
      </c>
      <c r="F28" s="42"/>
      <c r="G28" s="42">
        <f t="shared" si="0"/>
        <v>13600</v>
      </c>
      <c r="H28" s="174"/>
    </row>
    <row r="29" spans="1:8" ht="12.75" customHeight="1">
      <c r="A29" s="33" t="s">
        <v>128</v>
      </c>
      <c r="B29" s="13" t="s">
        <v>42</v>
      </c>
      <c r="C29" s="19" t="s">
        <v>15</v>
      </c>
      <c r="D29" s="13" t="s">
        <v>90</v>
      </c>
      <c r="E29" s="21">
        <v>400</v>
      </c>
      <c r="F29" s="21"/>
      <c r="G29" s="21">
        <f t="shared" si="0"/>
        <v>400</v>
      </c>
      <c r="H29" s="174"/>
    </row>
    <row r="30" spans="1:8">
      <c r="A30" s="33" t="s">
        <v>129</v>
      </c>
      <c r="B30" s="13" t="s">
        <v>43</v>
      </c>
      <c r="C30" s="19" t="s">
        <v>16</v>
      </c>
      <c r="D30" s="13" t="s">
        <v>90</v>
      </c>
      <c r="E30" s="21">
        <v>400</v>
      </c>
      <c r="F30" s="21"/>
      <c r="G30" s="21">
        <f t="shared" si="0"/>
        <v>400</v>
      </c>
      <c r="H30" s="174"/>
    </row>
    <row r="31" spans="1:8">
      <c r="A31" s="33" t="s">
        <v>130</v>
      </c>
      <c r="B31" s="13" t="s">
        <v>44</v>
      </c>
      <c r="C31" s="19" t="s">
        <v>161</v>
      </c>
      <c r="D31" s="13" t="s">
        <v>90</v>
      </c>
      <c r="E31" s="21">
        <v>600</v>
      </c>
      <c r="F31" s="21"/>
      <c r="G31" s="21">
        <f t="shared" si="0"/>
        <v>600</v>
      </c>
      <c r="H31" s="174"/>
    </row>
    <row r="32" spans="1:8" ht="25.5" customHeight="1">
      <c r="A32" s="38" t="s">
        <v>131</v>
      </c>
      <c r="B32" s="32" t="s">
        <v>9</v>
      </c>
      <c r="C32" s="223" t="s">
        <v>17</v>
      </c>
      <c r="D32" s="145"/>
      <c r="E32" s="112">
        <f>SUM(E33+E36+E38+E40)</f>
        <v>776200</v>
      </c>
      <c r="F32" s="112">
        <f>SUM(F33+F36+F38+F40)</f>
        <v>318800</v>
      </c>
      <c r="G32" s="112">
        <f>SUM(G33+G36+G40)</f>
        <v>0</v>
      </c>
      <c r="H32" s="112">
        <f>SUM(H33+H36+H40)</f>
        <v>0</v>
      </c>
    </row>
    <row r="33" spans="1:8" ht="25.5">
      <c r="A33" s="40" t="s">
        <v>132</v>
      </c>
      <c r="B33" s="251" t="s">
        <v>24</v>
      </c>
      <c r="C33" s="52" t="s">
        <v>18</v>
      </c>
      <c r="D33" s="179"/>
      <c r="E33" s="139">
        <f>SUM(E34:E35)</f>
        <v>243200</v>
      </c>
      <c r="F33" s="139">
        <f>SUM(F34:F35)</f>
        <v>183000</v>
      </c>
      <c r="G33" s="139">
        <f>SUM(G34:G35)</f>
        <v>0</v>
      </c>
      <c r="H33" s="139">
        <f>SUM(H34:H35)</f>
        <v>0</v>
      </c>
    </row>
    <row r="34" spans="1:8" ht="25.5" customHeight="1">
      <c r="A34" s="38" t="s">
        <v>133</v>
      </c>
      <c r="B34" s="252"/>
      <c r="C34" s="120" t="s">
        <v>291</v>
      </c>
      <c r="D34" s="121" t="s">
        <v>92</v>
      </c>
      <c r="E34" s="60">
        <v>50000</v>
      </c>
      <c r="F34" s="206">
        <v>38200</v>
      </c>
      <c r="G34" s="9"/>
      <c r="H34" s="174"/>
    </row>
    <row r="35" spans="1:8" ht="12.75" customHeight="1">
      <c r="A35" s="7" t="s">
        <v>135</v>
      </c>
      <c r="B35" s="253"/>
      <c r="C35" s="120" t="s">
        <v>91</v>
      </c>
      <c r="D35" s="122" t="s">
        <v>418</v>
      </c>
      <c r="E35" s="56">
        <v>193200</v>
      </c>
      <c r="F35" s="207">
        <v>144800</v>
      </c>
      <c r="G35" s="9"/>
      <c r="H35" s="174"/>
    </row>
    <row r="36" spans="1:8" ht="12.75" customHeight="1">
      <c r="A36" s="7" t="s">
        <v>137</v>
      </c>
      <c r="B36" s="251" t="s">
        <v>25</v>
      </c>
      <c r="C36" s="120" t="s">
        <v>87</v>
      </c>
      <c r="D36" s="121"/>
      <c r="E36" s="56">
        <f>SUM(E37)</f>
        <v>105000</v>
      </c>
      <c r="F36" s="207">
        <f>SUM(F37)</f>
        <v>66000</v>
      </c>
      <c r="G36" s="63">
        <f>SUM(G37)</f>
        <v>0</v>
      </c>
      <c r="H36" s="63">
        <f>SUM(H37)</f>
        <v>0</v>
      </c>
    </row>
    <row r="37" spans="1:8" ht="25.5">
      <c r="A37" s="38" t="s">
        <v>139</v>
      </c>
      <c r="B37" s="253"/>
      <c r="C37" s="120" t="s">
        <v>291</v>
      </c>
      <c r="D37" s="190" t="s">
        <v>92</v>
      </c>
      <c r="E37" s="60">
        <v>105000</v>
      </c>
      <c r="F37" s="206">
        <v>66000</v>
      </c>
      <c r="G37" s="26"/>
      <c r="H37" s="178"/>
    </row>
    <row r="38" spans="1:8" ht="12.75" customHeight="1">
      <c r="A38" s="104" t="s">
        <v>141</v>
      </c>
      <c r="B38" s="196" t="s">
        <v>26</v>
      </c>
      <c r="C38" s="224" t="s">
        <v>341</v>
      </c>
      <c r="D38" s="199"/>
      <c r="E38" s="29">
        <f>SUM(E39)</f>
        <v>99600</v>
      </c>
      <c r="F38" s="229">
        <f>SUM(F39)</f>
        <v>57000</v>
      </c>
      <c r="G38" s="26">
        <f>SUM(G39)</f>
        <v>0</v>
      </c>
      <c r="H38" s="26">
        <f>SUM(H39)</f>
        <v>0</v>
      </c>
    </row>
    <row r="39" spans="1:8">
      <c r="A39" s="104" t="s">
        <v>142</v>
      </c>
      <c r="B39" s="196"/>
      <c r="C39" s="120" t="s">
        <v>342</v>
      </c>
      <c r="D39" s="199" t="s">
        <v>92</v>
      </c>
      <c r="E39" s="60">
        <v>99600</v>
      </c>
      <c r="F39" s="206">
        <v>57000</v>
      </c>
      <c r="G39" s="26"/>
      <c r="H39" s="198"/>
    </row>
    <row r="40" spans="1:8" ht="12.75" customHeight="1">
      <c r="A40" s="105" t="s">
        <v>143</v>
      </c>
      <c r="B40" s="251" t="s">
        <v>178</v>
      </c>
      <c r="C40" s="169" t="s">
        <v>19</v>
      </c>
      <c r="D40" s="180"/>
      <c r="E40" s="205">
        <f>SUM(E41:E48)</f>
        <v>328400</v>
      </c>
      <c r="F40" s="139">
        <f>SUM(F41:F48)</f>
        <v>12800</v>
      </c>
      <c r="G40" s="139">
        <f>SUM(G41:G48)</f>
        <v>0</v>
      </c>
      <c r="H40" s="139">
        <f>SUM(H41:H48)</f>
        <v>0</v>
      </c>
    </row>
    <row r="41" spans="1:8" ht="25.5">
      <c r="A41" s="104" t="s">
        <v>144</v>
      </c>
      <c r="B41" s="252"/>
      <c r="C41" s="120" t="s">
        <v>291</v>
      </c>
      <c r="D41" s="181" t="s">
        <v>92</v>
      </c>
      <c r="E41" s="60">
        <v>86000</v>
      </c>
      <c r="F41" s="27"/>
      <c r="G41" s="27"/>
      <c r="H41" s="178"/>
    </row>
    <row r="42" spans="1:8" ht="25.5" customHeight="1">
      <c r="A42" s="104" t="s">
        <v>145</v>
      </c>
      <c r="B42" s="252"/>
      <c r="C42" s="120" t="s">
        <v>292</v>
      </c>
      <c r="D42" s="181" t="s">
        <v>92</v>
      </c>
      <c r="E42" s="60">
        <f>2900-400</f>
        <v>2500</v>
      </c>
      <c r="F42" s="127"/>
      <c r="G42" s="140"/>
      <c r="H42" s="178"/>
    </row>
    <row r="43" spans="1:8">
      <c r="A43" s="106" t="s">
        <v>239</v>
      </c>
      <c r="B43" s="252"/>
      <c r="C43" s="97" t="s">
        <v>447</v>
      </c>
      <c r="D43" s="119" t="s">
        <v>93</v>
      </c>
      <c r="E43" s="56">
        <v>165500</v>
      </c>
      <c r="F43" s="9"/>
      <c r="G43" s="9"/>
      <c r="H43" s="174"/>
    </row>
    <row r="44" spans="1:8" ht="12.75" customHeight="1">
      <c r="A44" s="104" t="s">
        <v>240</v>
      </c>
      <c r="B44" s="252"/>
      <c r="C44" s="57" t="s">
        <v>448</v>
      </c>
      <c r="D44" s="181" t="s">
        <v>93</v>
      </c>
      <c r="E44" s="60">
        <v>4900</v>
      </c>
      <c r="F44" s="230">
        <v>3700</v>
      </c>
      <c r="G44" s="140"/>
      <c r="H44" s="178"/>
    </row>
    <row r="45" spans="1:8">
      <c r="A45" s="106" t="s">
        <v>241</v>
      </c>
      <c r="B45" s="252"/>
      <c r="C45" s="97" t="s">
        <v>94</v>
      </c>
      <c r="D45" s="119" t="s">
        <v>95</v>
      </c>
      <c r="E45" s="56">
        <v>55900</v>
      </c>
      <c r="F45" s="231"/>
      <c r="G45" s="9"/>
      <c r="H45" s="174"/>
    </row>
    <row r="46" spans="1:8" ht="25.5" customHeight="1">
      <c r="A46" s="104" t="s">
        <v>242</v>
      </c>
      <c r="B46" s="252"/>
      <c r="C46" s="57" t="s">
        <v>97</v>
      </c>
      <c r="D46" s="181" t="s">
        <v>95</v>
      </c>
      <c r="E46" s="60">
        <v>9900</v>
      </c>
      <c r="F46" s="230">
        <v>7200</v>
      </c>
      <c r="G46" s="27"/>
      <c r="H46" s="178"/>
    </row>
    <row r="47" spans="1:8" ht="25.5" customHeight="1">
      <c r="A47" s="104" t="s">
        <v>243</v>
      </c>
      <c r="B47" s="252"/>
      <c r="C47" s="57" t="s">
        <v>426</v>
      </c>
      <c r="D47" s="181" t="s">
        <v>441</v>
      </c>
      <c r="E47" s="60">
        <v>3000</v>
      </c>
      <c r="F47" s="206">
        <v>1900</v>
      </c>
      <c r="G47" s="27"/>
      <c r="H47" s="178"/>
    </row>
    <row r="48" spans="1:8" ht="25.5" customHeight="1">
      <c r="A48" s="104" t="s">
        <v>244</v>
      </c>
      <c r="B48" s="252"/>
      <c r="C48" s="216" t="s">
        <v>343</v>
      </c>
      <c r="D48" s="181" t="s">
        <v>96</v>
      </c>
      <c r="E48" s="60">
        <v>700</v>
      </c>
      <c r="F48" s="232"/>
      <c r="G48" s="27"/>
      <c r="H48" s="178"/>
    </row>
    <row r="49" spans="1:8" ht="25.5">
      <c r="A49" s="38" t="s">
        <v>245</v>
      </c>
      <c r="B49" s="64" t="s">
        <v>20</v>
      </c>
      <c r="C49" s="23" t="s">
        <v>21</v>
      </c>
      <c r="D49" s="39"/>
      <c r="E49" s="112">
        <f>SUM(E50+E66)</f>
        <v>906600</v>
      </c>
      <c r="F49" s="233">
        <f>SUM(F50+F66)</f>
        <v>540500</v>
      </c>
      <c r="G49" s="112">
        <f>SUM(G50+G66)</f>
        <v>0</v>
      </c>
      <c r="H49" s="112">
        <f>SUM(H50+H66)</f>
        <v>0</v>
      </c>
    </row>
    <row r="50" spans="1:8" ht="12.75" customHeight="1">
      <c r="A50" s="38" t="s">
        <v>246</v>
      </c>
      <c r="B50" s="251" t="s">
        <v>27</v>
      </c>
      <c r="C50" s="62" t="s">
        <v>73</v>
      </c>
      <c r="D50" s="46"/>
      <c r="E50" s="29">
        <f>SUM(E51:E51:E65)</f>
        <v>462500</v>
      </c>
      <c r="F50" s="229">
        <f>SUM(F51:F51:F65)</f>
        <v>230200</v>
      </c>
      <c r="G50" s="29">
        <f>SUM(G51:G51:G65)</f>
        <v>0</v>
      </c>
      <c r="H50" s="29">
        <f>SUM(H51:H51:H65)</f>
        <v>0</v>
      </c>
    </row>
    <row r="51" spans="1:8" ht="12.75" customHeight="1">
      <c r="A51" s="7" t="s">
        <v>247</v>
      </c>
      <c r="B51" s="252"/>
      <c r="C51" s="57" t="s">
        <v>98</v>
      </c>
      <c r="D51" s="61" t="s">
        <v>99</v>
      </c>
      <c r="E51" s="56">
        <v>16700</v>
      </c>
      <c r="F51" s="206">
        <f>11200-300</f>
        <v>10900</v>
      </c>
      <c r="G51" s="11"/>
      <c r="H51" s="174"/>
    </row>
    <row r="52" spans="1:8" ht="12.75" customHeight="1">
      <c r="A52" s="38" t="s">
        <v>248</v>
      </c>
      <c r="B52" s="252"/>
      <c r="C52" s="57" t="s">
        <v>302</v>
      </c>
      <c r="D52" s="55" t="s">
        <v>412</v>
      </c>
      <c r="E52" s="60">
        <v>25100</v>
      </c>
      <c r="F52" s="206">
        <v>19200</v>
      </c>
      <c r="G52" s="30"/>
      <c r="H52" s="178"/>
    </row>
    <row r="53" spans="1:8">
      <c r="A53" s="7" t="s">
        <v>249</v>
      </c>
      <c r="B53" s="252"/>
      <c r="C53" s="57" t="s">
        <v>100</v>
      </c>
      <c r="D53" s="61" t="s">
        <v>101</v>
      </c>
      <c r="E53" s="56">
        <v>22400</v>
      </c>
      <c r="F53" s="207">
        <v>6800</v>
      </c>
      <c r="G53" s="9"/>
      <c r="H53" s="174"/>
    </row>
    <row r="54" spans="1:8" ht="25.5">
      <c r="A54" s="38" t="s">
        <v>250</v>
      </c>
      <c r="B54" s="252"/>
      <c r="C54" s="57" t="s">
        <v>102</v>
      </c>
      <c r="D54" s="55" t="s">
        <v>412</v>
      </c>
      <c r="E54" s="60">
        <v>7500</v>
      </c>
      <c r="F54" s="206">
        <v>5700</v>
      </c>
      <c r="G54" s="27"/>
      <c r="H54" s="178"/>
    </row>
    <row r="55" spans="1:8">
      <c r="A55" s="7" t="s">
        <v>251</v>
      </c>
      <c r="B55" s="252"/>
      <c r="C55" s="57" t="s">
        <v>103</v>
      </c>
      <c r="D55" s="61" t="s">
        <v>413</v>
      </c>
      <c r="E55" s="56">
        <v>8400</v>
      </c>
      <c r="F55" s="207">
        <v>5700</v>
      </c>
      <c r="G55" s="9"/>
      <c r="H55" s="174"/>
    </row>
    <row r="56" spans="1:8">
      <c r="A56" s="7" t="s">
        <v>252</v>
      </c>
      <c r="B56" s="252"/>
      <c r="C56" s="57" t="s">
        <v>301</v>
      </c>
      <c r="D56" s="61" t="s">
        <v>324</v>
      </c>
      <c r="E56" s="56">
        <v>63700</v>
      </c>
      <c r="F56" s="207">
        <v>48600</v>
      </c>
      <c r="G56" s="9"/>
      <c r="H56" s="174"/>
    </row>
    <row r="57" spans="1:8">
      <c r="A57" s="7" t="s">
        <v>253</v>
      </c>
      <c r="B57" s="252"/>
      <c r="C57" s="57" t="s">
        <v>300</v>
      </c>
      <c r="D57" s="61" t="s">
        <v>324</v>
      </c>
      <c r="E57" s="56">
        <v>13100</v>
      </c>
      <c r="F57" s="207">
        <v>10000</v>
      </c>
      <c r="G57" s="9"/>
      <c r="H57" s="174"/>
    </row>
    <row r="58" spans="1:8">
      <c r="A58" s="7" t="s">
        <v>254</v>
      </c>
      <c r="B58" s="252"/>
      <c r="C58" s="57" t="s">
        <v>104</v>
      </c>
      <c r="D58" s="61" t="s">
        <v>412</v>
      </c>
      <c r="E58" s="56">
        <v>6300</v>
      </c>
      <c r="F58" s="207">
        <v>4800</v>
      </c>
      <c r="G58" s="11"/>
      <c r="H58" s="174"/>
    </row>
    <row r="59" spans="1:8" ht="25.5">
      <c r="A59" s="38" t="s">
        <v>255</v>
      </c>
      <c r="B59" s="252"/>
      <c r="C59" s="54" t="s">
        <v>105</v>
      </c>
      <c r="D59" s="55" t="s">
        <v>99</v>
      </c>
      <c r="E59" s="60">
        <v>600</v>
      </c>
      <c r="F59" s="206">
        <v>400</v>
      </c>
      <c r="G59" s="30"/>
      <c r="H59" s="178"/>
    </row>
    <row r="60" spans="1:8" ht="25.5" customHeight="1">
      <c r="A60" s="68" t="s">
        <v>256</v>
      </c>
      <c r="B60" s="252"/>
      <c r="C60" s="54" t="s">
        <v>106</v>
      </c>
      <c r="D60" s="114" t="s">
        <v>99</v>
      </c>
      <c r="E60" s="60">
        <v>500</v>
      </c>
      <c r="F60" s="206">
        <v>400</v>
      </c>
      <c r="G60" s="30"/>
      <c r="H60" s="174"/>
    </row>
    <row r="61" spans="1:8" ht="12.75" customHeight="1">
      <c r="A61" s="69" t="s">
        <v>257</v>
      </c>
      <c r="B61" s="252"/>
      <c r="C61" s="113" t="s">
        <v>107</v>
      </c>
      <c r="D61" s="115" t="s">
        <v>412</v>
      </c>
      <c r="E61" s="116">
        <v>9200</v>
      </c>
      <c r="F61" s="234">
        <f>2700-100</f>
        <v>2600</v>
      </c>
      <c r="G61" s="70"/>
      <c r="H61" s="174"/>
    </row>
    <row r="62" spans="1:8" ht="38.25" customHeight="1">
      <c r="A62" s="38" t="s">
        <v>258</v>
      </c>
      <c r="B62" s="252"/>
      <c r="C62" s="226" t="s">
        <v>425</v>
      </c>
      <c r="D62" s="227" t="s">
        <v>412</v>
      </c>
      <c r="E62" s="60">
        <v>3200</v>
      </c>
      <c r="F62" s="60"/>
      <c r="G62" s="228"/>
      <c r="H62" s="178"/>
    </row>
    <row r="63" spans="1:8" ht="25.5" customHeight="1">
      <c r="A63" s="38" t="s">
        <v>259</v>
      </c>
      <c r="B63" s="252"/>
      <c r="C63" s="226" t="s">
        <v>451</v>
      </c>
      <c r="D63" s="227" t="s">
        <v>412</v>
      </c>
      <c r="E63" s="60">
        <v>700</v>
      </c>
      <c r="F63" s="60"/>
      <c r="G63" s="228"/>
      <c r="H63" s="178"/>
    </row>
    <row r="64" spans="1:8">
      <c r="A64" s="7" t="s">
        <v>260</v>
      </c>
      <c r="B64" s="252"/>
      <c r="C64" s="57" t="s">
        <v>108</v>
      </c>
      <c r="D64" s="61" t="s">
        <v>414</v>
      </c>
      <c r="E64" s="56">
        <v>159100</v>
      </c>
      <c r="F64" s="207">
        <v>115100</v>
      </c>
      <c r="G64" s="22"/>
      <c r="H64" s="174"/>
    </row>
    <row r="65" spans="1:8">
      <c r="A65" s="7" t="s">
        <v>261</v>
      </c>
      <c r="B65" s="253"/>
      <c r="C65" s="57" t="s">
        <v>109</v>
      </c>
      <c r="D65" s="61" t="s">
        <v>110</v>
      </c>
      <c r="E65" s="56">
        <v>126000</v>
      </c>
      <c r="F65" s="235"/>
      <c r="G65" s="9"/>
      <c r="H65" s="220"/>
    </row>
    <row r="66" spans="1:8" ht="12.75" customHeight="1">
      <c r="A66" s="38" t="s">
        <v>262</v>
      </c>
      <c r="B66" s="37" t="s">
        <v>28</v>
      </c>
      <c r="C66" s="10" t="s">
        <v>22</v>
      </c>
      <c r="D66" s="39" t="s">
        <v>111</v>
      </c>
      <c r="E66" s="29">
        <v>444100</v>
      </c>
      <c r="F66" s="229">
        <v>310300</v>
      </c>
      <c r="G66" s="26"/>
      <c r="H66" s="174"/>
    </row>
    <row r="67" spans="1:8" ht="25.5">
      <c r="A67" s="38" t="s">
        <v>263</v>
      </c>
      <c r="B67" s="32" t="s">
        <v>80</v>
      </c>
      <c r="C67" s="50" t="s">
        <v>297</v>
      </c>
      <c r="D67" s="31"/>
      <c r="E67" s="31">
        <f>SUM(E68:E76)</f>
        <v>29600</v>
      </c>
      <c r="F67" s="31">
        <f>SUM(F68:F76)</f>
        <v>20600</v>
      </c>
      <c r="G67" s="31">
        <f>SUM(G68:G76)</f>
        <v>0</v>
      </c>
      <c r="H67" s="31">
        <f>SUM(H68:H76)</f>
        <v>0</v>
      </c>
    </row>
    <row r="68" spans="1:8">
      <c r="A68" s="38" t="s">
        <v>264</v>
      </c>
      <c r="B68" s="41" t="s">
        <v>85</v>
      </c>
      <c r="C68" s="19" t="s">
        <v>12</v>
      </c>
      <c r="D68" s="26" t="s">
        <v>419</v>
      </c>
      <c r="E68" s="26">
        <v>500</v>
      </c>
      <c r="F68" s="26">
        <v>400</v>
      </c>
      <c r="G68" s="26"/>
      <c r="H68" s="26"/>
    </row>
    <row r="69" spans="1:8">
      <c r="A69" s="38" t="s">
        <v>265</v>
      </c>
      <c r="B69" s="41" t="s">
        <v>344</v>
      </c>
      <c r="C69" s="19" t="s">
        <v>312</v>
      </c>
      <c r="D69" s="26" t="s">
        <v>419</v>
      </c>
      <c r="E69" s="26">
        <v>500</v>
      </c>
      <c r="F69" s="26">
        <v>400</v>
      </c>
      <c r="G69" s="26"/>
      <c r="H69" s="26"/>
    </row>
    <row r="70" spans="1:8">
      <c r="A70" s="38" t="s">
        <v>266</v>
      </c>
      <c r="B70" s="41" t="s">
        <v>345</v>
      </c>
      <c r="C70" s="19" t="s">
        <v>337</v>
      </c>
      <c r="D70" s="26" t="s">
        <v>419</v>
      </c>
      <c r="E70" s="26">
        <v>500</v>
      </c>
      <c r="F70" s="26">
        <v>400</v>
      </c>
      <c r="G70" s="26"/>
      <c r="H70" s="26"/>
    </row>
    <row r="71" spans="1:8">
      <c r="A71" s="38" t="s">
        <v>267</v>
      </c>
      <c r="B71" s="41" t="s">
        <v>346</v>
      </c>
      <c r="C71" s="19" t="s">
        <v>338</v>
      </c>
      <c r="D71" s="26" t="s">
        <v>419</v>
      </c>
      <c r="E71" s="26">
        <v>500</v>
      </c>
      <c r="F71" s="26">
        <v>400</v>
      </c>
      <c r="G71" s="26"/>
      <c r="H71" s="26"/>
    </row>
    <row r="72" spans="1:8">
      <c r="A72" s="38" t="s">
        <v>269</v>
      </c>
      <c r="B72" s="41" t="s">
        <v>347</v>
      </c>
      <c r="C72" s="19" t="s">
        <v>339</v>
      </c>
      <c r="D72" s="26" t="s">
        <v>419</v>
      </c>
      <c r="E72" s="26">
        <v>500</v>
      </c>
      <c r="F72" s="26">
        <v>400</v>
      </c>
      <c r="G72" s="26"/>
      <c r="H72" s="26"/>
    </row>
    <row r="73" spans="1:8">
      <c r="A73" s="38" t="s">
        <v>270</v>
      </c>
      <c r="B73" s="41" t="s">
        <v>348</v>
      </c>
      <c r="C73" s="19" t="s">
        <v>316</v>
      </c>
      <c r="D73" s="26" t="s">
        <v>419</v>
      </c>
      <c r="E73" s="26">
        <v>500</v>
      </c>
      <c r="F73" s="26">
        <v>400</v>
      </c>
      <c r="G73" s="26"/>
      <c r="H73" s="26"/>
    </row>
    <row r="74" spans="1:8">
      <c r="A74" s="38" t="s">
        <v>271</v>
      </c>
      <c r="B74" s="41" t="s">
        <v>349</v>
      </c>
      <c r="C74" s="19" t="s">
        <v>16</v>
      </c>
      <c r="D74" s="26" t="s">
        <v>419</v>
      </c>
      <c r="E74" s="26">
        <v>500</v>
      </c>
      <c r="F74" s="26">
        <v>400</v>
      </c>
      <c r="G74" s="26"/>
      <c r="H74" s="26"/>
    </row>
    <row r="75" spans="1:8">
      <c r="A75" s="38" t="s">
        <v>272</v>
      </c>
      <c r="B75" s="41" t="s">
        <v>350</v>
      </c>
      <c r="C75" s="202" t="s">
        <v>59</v>
      </c>
      <c r="D75" s="26" t="s">
        <v>419</v>
      </c>
      <c r="E75" s="26">
        <v>1000</v>
      </c>
      <c r="F75" s="26">
        <v>800</v>
      </c>
      <c r="G75" s="26"/>
      <c r="H75" s="26"/>
    </row>
    <row r="76" spans="1:8" ht="12.75" customHeight="1">
      <c r="A76" s="38" t="s">
        <v>273</v>
      </c>
      <c r="B76" s="251" t="s">
        <v>351</v>
      </c>
      <c r="C76" s="202" t="s">
        <v>19</v>
      </c>
      <c r="D76" s="217"/>
      <c r="E76" s="26">
        <f>SUM(E77)</f>
        <v>25100</v>
      </c>
      <c r="F76" s="26">
        <f>SUM(F77)</f>
        <v>17000</v>
      </c>
      <c r="G76" s="98"/>
      <c r="H76" s="174"/>
    </row>
    <row r="77" spans="1:8" ht="25.5">
      <c r="A77" s="38" t="s">
        <v>274</v>
      </c>
      <c r="B77" s="253"/>
      <c r="C77" s="126" t="s">
        <v>112</v>
      </c>
      <c r="D77" s="225" t="s">
        <v>419</v>
      </c>
      <c r="E77" s="117">
        <v>25100</v>
      </c>
      <c r="F77" s="117">
        <v>17000</v>
      </c>
      <c r="G77" s="9"/>
      <c r="H77" s="174"/>
    </row>
    <row r="78" spans="1:8">
      <c r="A78" s="7" t="s">
        <v>275</v>
      </c>
      <c r="B78" s="14"/>
      <c r="C78" s="15" t="s">
        <v>180</v>
      </c>
      <c r="D78" s="16"/>
      <c r="E78" s="28">
        <f>SUM(E67+E49+E32+E16)</f>
        <v>1903700</v>
      </c>
      <c r="F78" s="28">
        <f>SUM(F67+F49+F32+F16)</f>
        <v>879900</v>
      </c>
      <c r="G78" s="28">
        <f>SUM(G67+G49+G32+G16)</f>
        <v>191300</v>
      </c>
      <c r="H78" s="28">
        <f>SUM(H67+H49+H32+H16)</f>
        <v>0</v>
      </c>
    </row>
    <row r="79" spans="1:8">
      <c r="D79" s="203"/>
      <c r="E79" s="203"/>
    </row>
    <row r="81" spans="6:6">
      <c r="F81" t="s">
        <v>304</v>
      </c>
    </row>
  </sheetData>
  <mergeCells count="22">
    <mergeCell ref="E1:H1"/>
    <mergeCell ref="E2:H2"/>
    <mergeCell ref="A7:H7"/>
    <mergeCell ref="E3:H3"/>
    <mergeCell ref="E4:H4"/>
    <mergeCell ref="A6:H6"/>
    <mergeCell ref="F12:G12"/>
    <mergeCell ref="E10:G10"/>
    <mergeCell ref="B50:B65"/>
    <mergeCell ref="B76:B77"/>
    <mergeCell ref="E12:E14"/>
    <mergeCell ref="B33:B35"/>
    <mergeCell ref="E11:H11"/>
    <mergeCell ref="H12:H14"/>
    <mergeCell ref="F13:F14"/>
    <mergeCell ref="G13:G14"/>
    <mergeCell ref="A11:A14"/>
    <mergeCell ref="B11:B14"/>
    <mergeCell ref="B40:B48"/>
    <mergeCell ref="B36:B37"/>
    <mergeCell ref="C11:C14"/>
    <mergeCell ref="D11:D14"/>
  </mergeCells>
  <phoneticPr fontId="5" type="noConversion"/>
  <pageMargins left="0.98425196850393704" right="0.19685039370078741" top="0.19685039370078741" bottom="0.19685039370078741" header="0" footer="0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29" customWidth="1"/>
    <col min="4" max="4" width="9.85546875" customWidth="1"/>
    <col min="5" max="5" width="9.42578125" customWidth="1"/>
    <col min="6" max="6" width="9.28515625" customWidth="1"/>
    <col min="7" max="7" width="11.28515625" customWidth="1"/>
    <col min="8" max="8" width="10.7109375" customWidth="1"/>
  </cols>
  <sheetData>
    <row r="1" spans="1:9" ht="14.1" customHeight="1">
      <c r="A1" s="3"/>
      <c r="B1" s="3"/>
      <c r="C1" s="3"/>
      <c r="D1" s="35"/>
      <c r="E1" s="36"/>
      <c r="F1" s="264" t="s">
        <v>7</v>
      </c>
      <c r="G1" s="264"/>
      <c r="H1" s="264"/>
    </row>
    <row r="2" spans="1:9" ht="14.1" customHeight="1">
      <c r="A2" s="3"/>
      <c r="B2" s="3"/>
      <c r="C2" s="3"/>
      <c r="D2" s="35"/>
      <c r="E2" s="36"/>
      <c r="F2" s="264" t="s">
        <v>420</v>
      </c>
      <c r="G2" s="264"/>
      <c r="H2" s="264"/>
    </row>
    <row r="3" spans="1:9" ht="14.1" customHeight="1">
      <c r="A3" s="1"/>
      <c r="B3" s="2"/>
      <c r="C3" s="200"/>
      <c r="D3" s="36"/>
      <c r="E3" s="36"/>
      <c r="F3" s="264" t="s">
        <v>454</v>
      </c>
      <c r="G3" s="264"/>
      <c r="H3" s="264"/>
    </row>
    <row r="4" spans="1:9" ht="14.1" customHeight="1">
      <c r="A4" s="1"/>
      <c r="B4" s="2"/>
      <c r="C4" s="17"/>
      <c r="D4" s="17"/>
      <c r="E4" s="17"/>
      <c r="F4" s="17" t="s">
        <v>185</v>
      </c>
      <c r="G4" s="17"/>
      <c r="H4" s="17"/>
    </row>
    <row r="5" spans="1:9" ht="15" customHeight="1">
      <c r="A5" s="1"/>
      <c r="B5" s="2"/>
      <c r="C5" s="3"/>
      <c r="D5" s="44"/>
      <c r="E5" s="17"/>
      <c r="F5" s="17"/>
      <c r="G5" s="17"/>
      <c r="H5" s="17"/>
    </row>
    <row r="6" spans="1:9">
      <c r="A6" s="269" t="s">
        <v>427</v>
      </c>
      <c r="B6" s="269"/>
      <c r="C6" s="269"/>
      <c r="D6" s="269"/>
      <c r="E6" s="269"/>
      <c r="F6" s="269"/>
      <c r="G6" s="269"/>
      <c r="H6" s="269"/>
    </row>
    <row r="7" spans="1:9" ht="12.75" customHeight="1">
      <c r="A7" s="269"/>
      <c r="B7" s="269"/>
      <c r="C7" s="269"/>
      <c r="D7" s="269"/>
      <c r="E7" s="269"/>
      <c r="F7" s="269"/>
      <c r="G7" s="269"/>
      <c r="H7" s="269"/>
      <c r="I7" s="49"/>
    </row>
    <row r="8" spans="1:9" ht="12.75" customHeight="1">
      <c r="A8" s="1"/>
      <c r="B8" s="2"/>
      <c r="C8" s="3"/>
      <c r="D8" s="44"/>
      <c r="E8" s="165"/>
      <c r="F8" s="165"/>
      <c r="G8" s="165"/>
      <c r="H8" s="164" t="s">
        <v>352</v>
      </c>
      <c r="I8" s="34"/>
    </row>
    <row r="9" spans="1:9">
      <c r="A9" s="245" t="s">
        <v>0</v>
      </c>
      <c r="B9" s="248" t="s">
        <v>1</v>
      </c>
      <c r="C9" s="245" t="s">
        <v>51</v>
      </c>
      <c r="D9" s="254" t="s">
        <v>2</v>
      </c>
      <c r="E9" s="260" t="s">
        <v>168</v>
      </c>
      <c r="F9" s="261"/>
      <c r="G9" s="261"/>
      <c r="H9" s="262"/>
    </row>
    <row r="10" spans="1:9" ht="12.75" customHeight="1">
      <c r="A10" s="246"/>
      <c r="B10" s="249"/>
      <c r="C10" s="246"/>
      <c r="D10" s="255"/>
      <c r="E10" s="245" t="s">
        <v>3</v>
      </c>
      <c r="F10" s="270" t="s">
        <v>4</v>
      </c>
      <c r="G10" s="270"/>
      <c r="H10" s="271"/>
    </row>
    <row r="11" spans="1:9">
      <c r="A11" s="246"/>
      <c r="B11" s="249"/>
      <c r="C11" s="246"/>
      <c r="D11" s="255"/>
      <c r="E11" s="246"/>
      <c r="F11" s="272" t="s">
        <v>166</v>
      </c>
      <c r="G11" s="272"/>
      <c r="H11" s="245" t="s">
        <v>52</v>
      </c>
    </row>
    <row r="12" spans="1:9" ht="28.5" customHeight="1">
      <c r="A12" s="247"/>
      <c r="B12" s="250"/>
      <c r="C12" s="247"/>
      <c r="D12" s="256"/>
      <c r="E12" s="247"/>
      <c r="F12" s="129" t="s">
        <v>167</v>
      </c>
      <c r="G12" s="131" t="s">
        <v>8</v>
      </c>
      <c r="H12" s="247"/>
    </row>
    <row r="13" spans="1:9" ht="11.25" customHeight="1">
      <c r="A13" s="5">
        <v>1</v>
      </c>
      <c r="B13" s="6" t="s">
        <v>5</v>
      </c>
      <c r="C13" s="4">
        <v>3</v>
      </c>
      <c r="D13" s="6" t="s">
        <v>6</v>
      </c>
      <c r="E13" s="4">
        <v>5</v>
      </c>
      <c r="F13" s="4">
        <v>6</v>
      </c>
      <c r="G13" s="4">
        <v>7</v>
      </c>
      <c r="H13" s="4">
        <v>8</v>
      </c>
    </row>
    <row r="14" spans="1:9" ht="25.5">
      <c r="A14" s="38" t="s">
        <v>114</v>
      </c>
      <c r="B14" s="123" t="s">
        <v>10</v>
      </c>
      <c r="C14" s="18" t="s">
        <v>11</v>
      </c>
      <c r="D14" s="43"/>
      <c r="E14" s="111">
        <f>SUM(E15:E18)</f>
        <v>139100</v>
      </c>
      <c r="F14" s="111">
        <f>SUM(F15:F18)</f>
        <v>139100</v>
      </c>
      <c r="G14" s="111">
        <f>SUM(G15:G18)</f>
        <v>65800</v>
      </c>
      <c r="H14" s="111">
        <f>SUM(H15:H18)</f>
        <v>0</v>
      </c>
    </row>
    <row r="15" spans="1:9" ht="25.5">
      <c r="A15" s="38" t="s">
        <v>116</v>
      </c>
      <c r="B15" s="13" t="s">
        <v>30</v>
      </c>
      <c r="C15" s="19" t="s">
        <v>353</v>
      </c>
      <c r="D15" s="13" t="s">
        <v>75</v>
      </c>
      <c r="E15" s="21">
        <v>86200</v>
      </c>
      <c r="F15" s="21">
        <f>E15-H15</f>
        <v>86200</v>
      </c>
      <c r="G15" s="21">
        <v>65800</v>
      </c>
      <c r="H15" s="111"/>
    </row>
    <row r="16" spans="1:9">
      <c r="A16" s="38" t="s">
        <v>117</v>
      </c>
      <c r="B16" s="43" t="s">
        <v>31</v>
      </c>
      <c r="C16" s="19" t="s">
        <v>320</v>
      </c>
      <c r="D16" s="43" t="s">
        <v>75</v>
      </c>
      <c r="E16" s="42">
        <v>1200</v>
      </c>
      <c r="F16" s="42">
        <v>1200</v>
      </c>
      <c r="G16" s="111"/>
      <c r="H16" s="111"/>
    </row>
    <row r="17" spans="1:8" ht="25.5">
      <c r="A17" s="33" t="s">
        <v>118</v>
      </c>
      <c r="B17" s="13" t="s">
        <v>32</v>
      </c>
      <c r="C17" s="19" t="s">
        <v>452</v>
      </c>
      <c r="D17" s="13" t="s">
        <v>75</v>
      </c>
      <c r="E17" s="21">
        <v>2100</v>
      </c>
      <c r="F17" s="21">
        <v>2100</v>
      </c>
      <c r="G17" s="21"/>
      <c r="H17" s="21"/>
    </row>
    <row r="18" spans="1:8">
      <c r="A18" s="33" t="s">
        <v>119</v>
      </c>
      <c r="B18" s="13"/>
      <c r="C18" s="19" t="s">
        <v>146</v>
      </c>
      <c r="D18" s="13"/>
      <c r="E18" s="20">
        <f>SUM(E19)</f>
        <v>49600</v>
      </c>
      <c r="F18" s="20">
        <f>E18-H18</f>
        <v>49600</v>
      </c>
      <c r="G18" s="20">
        <f>G19</f>
        <v>0</v>
      </c>
      <c r="H18" s="20">
        <f>H19</f>
        <v>0</v>
      </c>
    </row>
    <row r="19" spans="1:8">
      <c r="A19" s="33" t="s">
        <v>120</v>
      </c>
      <c r="B19" s="13"/>
      <c r="C19" s="59" t="s">
        <v>357</v>
      </c>
      <c r="D19" s="13" t="s">
        <v>75</v>
      </c>
      <c r="E19" s="132">
        <v>49600</v>
      </c>
      <c r="F19" s="132">
        <f>E19-H19</f>
        <v>49600</v>
      </c>
      <c r="G19" s="21"/>
      <c r="H19" s="21"/>
    </row>
    <row r="20" spans="1:8" ht="38.25">
      <c r="A20" s="38" t="s">
        <v>121</v>
      </c>
      <c r="B20" s="32" t="s">
        <v>9</v>
      </c>
      <c r="C20" s="8" t="s">
        <v>17</v>
      </c>
      <c r="D20" s="45"/>
      <c r="E20" s="112">
        <f>SUM(E21:E22)</f>
        <v>207000</v>
      </c>
      <c r="F20" s="112">
        <f>SUM(F21:F22)</f>
        <v>207000</v>
      </c>
      <c r="G20" s="112">
        <f>SUM(G21:G22)</f>
        <v>145100</v>
      </c>
      <c r="H20" s="112">
        <f>SUM(H21:H22)</f>
        <v>0</v>
      </c>
    </row>
    <row r="21" spans="1:8">
      <c r="A21" s="40" t="s">
        <v>122</v>
      </c>
      <c r="B21" s="41" t="s">
        <v>26</v>
      </c>
      <c r="C21" s="52" t="s">
        <v>86</v>
      </c>
      <c r="D21" s="40">
        <v>10</v>
      </c>
      <c r="E21" s="53">
        <v>63000</v>
      </c>
      <c r="F21" s="21">
        <f>E21-H21</f>
        <v>63000</v>
      </c>
      <c r="G21" s="53">
        <v>45100</v>
      </c>
      <c r="H21" s="53"/>
    </row>
    <row r="22" spans="1:8">
      <c r="A22" s="40" t="s">
        <v>123</v>
      </c>
      <c r="B22" s="51" t="s">
        <v>178</v>
      </c>
      <c r="C22" s="10" t="s">
        <v>87</v>
      </c>
      <c r="D22" s="39" t="s">
        <v>76</v>
      </c>
      <c r="E22" s="24">
        <v>144000</v>
      </c>
      <c r="F22" s="21">
        <f>E22-H22</f>
        <v>144000</v>
      </c>
      <c r="G22" s="25">
        <v>100000</v>
      </c>
      <c r="H22" s="53"/>
    </row>
    <row r="23" spans="1:8">
      <c r="A23" s="38" t="s">
        <v>124</v>
      </c>
      <c r="B23" s="201" t="s">
        <v>81</v>
      </c>
      <c r="C23" s="50" t="s">
        <v>83</v>
      </c>
      <c r="D23" s="37"/>
      <c r="E23" s="28">
        <f>SUM(E24)</f>
        <v>651000</v>
      </c>
      <c r="F23" s="20">
        <f>E23-H23</f>
        <v>0</v>
      </c>
      <c r="G23" s="28">
        <f>SUM(G24)</f>
        <v>0</v>
      </c>
      <c r="H23" s="28">
        <f>SUM(H24)</f>
        <v>651000</v>
      </c>
    </row>
    <row r="24" spans="1:8" ht="25.5">
      <c r="A24" s="38" t="s">
        <v>125</v>
      </c>
      <c r="B24" s="193" t="s">
        <v>84</v>
      </c>
      <c r="C24" s="202" t="s">
        <v>19</v>
      </c>
      <c r="D24" s="37" t="s">
        <v>10</v>
      </c>
      <c r="E24" s="29">
        <f>551000+100000</f>
        <v>651000</v>
      </c>
      <c r="F24" s="42">
        <f>E24-H24</f>
        <v>0</v>
      </c>
      <c r="G24" s="29"/>
      <c r="H24" s="29">
        <f>551000+100000</f>
        <v>651000</v>
      </c>
    </row>
    <row r="25" spans="1:8">
      <c r="A25" s="7" t="s">
        <v>126</v>
      </c>
      <c r="B25" s="14"/>
      <c r="C25" s="15" t="s">
        <v>180</v>
      </c>
      <c r="D25" s="16"/>
      <c r="E25" s="28">
        <f>E14+E20+E23</f>
        <v>997100</v>
      </c>
      <c r="F25" s="28">
        <f>F14+F20+F23</f>
        <v>346100</v>
      </c>
      <c r="G25" s="28">
        <f>G14+G20+G23</f>
        <v>210900</v>
      </c>
      <c r="H25" s="28">
        <f>H14+H20+H23</f>
        <v>651000</v>
      </c>
    </row>
    <row r="26" spans="1:8">
      <c r="A26" s="267"/>
      <c r="B26" s="268"/>
      <c r="C26" s="268"/>
      <c r="D26" s="268"/>
      <c r="E26" s="268"/>
      <c r="F26" s="268"/>
      <c r="G26" s="268"/>
      <c r="H26" s="268"/>
    </row>
    <row r="27" spans="1:8">
      <c r="A27" s="182"/>
      <c r="D27" s="203"/>
      <c r="E27" s="203"/>
    </row>
    <row r="29" spans="1:8">
      <c r="E29" s="141"/>
    </row>
  </sheetData>
  <mergeCells count="14">
    <mergeCell ref="F1:H1"/>
    <mergeCell ref="F2:H2"/>
    <mergeCell ref="F3:H3"/>
    <mergeCell ref="E9:H9"/>
    <mergeCell ref="E10:E12"/>
    <mergeCell ref="F10:H10"/>
    <mergeCell ref="F11:G11"/>
    <mergeCell ref="H11:H12"/>
    <mergeCell ref="A26:H26"/>
    <mergeCell ref="A6:H7"/>
    <mergeCell ref="A9:A12"/>
    <mergeCell ref="B9:B12"/>
    <mergeCell ref="C9:C12"/>
    <mergeCell ref="D9:D12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6"/>
  <sheetViews>
    <sheetView zoomScale="135" zoomScaleNormal="135" workbookViewId="0">
      <selection activeCell="F3" sqref="F3:H3"/>
    </sheetView>
  </sheetViews>
  <sheetFormatPr defaultRowHeight="12.75"/>
  <cols>
    <col min="1" max="1" width="4.85546875" customWidth="1"/>
    <col min="2" max="2" width="9.28515625" customWidth="1"/>
    <col min="3" max="3" width="37.28515625" customWidth="1"/>
    <col min="4" max="4" width="8.5703125" customWidth="1"/>
    <col min="5" max="5" width="9" customWidth="1"/>
    <col min="6" max="6" width="9.7109375" customWidth="1"/>
    <col min="7" max="7" width="10.28515625" customWidth="1"/>
    <col min="8" max="8" width="8.85546875" customWidth="1"/>
  </cols>
  <sheetData>
    <row r="1" spans="1:9" ht="14.1" customHeight="1">
      <c r="A1" s="71"/>
      <c r="B1" s="71"/>
      <c r="C1" s="72"/>
      <c r="D1" s="72"/>
      <c r="E1" s="71"/>
      <c r="F1" s="264" t="s">
        <v>7</v>
      </c>
      <c r="G1" s="264"/>
      <c r="H1" s="264"/>
    </row>
    <row r="2" spans="1:9" ht="14.1" customHeight="1">
      <c r="A2" s="72"/>
      <c r="B2" s="72"/>
      <c r="C2" s="72"/>
      <c r="D2" s="72"/>
      <c r="E2" s="72"/>
      <c r="F2" s="264" t="s">
        <v>420</v>
      </c>
      <c r="G2" s="264"/>
      <c r="H2" s="264"/>
    </row>
    <row r="3" spans="1:9" ht="14.1" customHeight="1">
      <c r="A3" s="72"/>
      <c r="B3" s="72"/>
      <c r="C3" s="72"/>
      <c r="D3" s="72"/>
      <c r="E3" s="72"/>
      <c r="F3" s="264" t="s">
        <v>454</v>
      </c>
      <c r="G3" s="264"/>
      <c r="H3" s="264"/>
    </row>
    <row r="4" spans="1:9" ht="15" customHeight="1">
      <c r="A4" s="72"/>
      <c r="B4" s="72"/>
      <c r="C4" s="72"/>
      <c r="E4" s="72"/>
      <c r="F4" s="17" t="s">
        <v>184</v>
      </c>
      <c r="G4" s="17"/>
      <c r="H4" s="17"/>
    </row>
    <row r="5" spans="1:9" ht="12.75" customHeight="1">
      <c r="A5" s="72"/>
      <c r="B5" s="72"/>
      <c r="C5" s="72"/>
      <c r="D5" s="73"/>
      <c r="E5" s="72"/>
      <c r="F5" s="72"/>
      <c r="G5" s="72"/>
      <c r="H5" s="72"/>
    </row>
    <row r="6" spans="1:9" ht="12.75" customHeight="1">
      <c r="A6" s="244" t="s">
        <v>423</v>
      </c>
      <c r="B6" s="244"/>
      <c r="C6" s="244"/>
      <c r="D6" s="244"/>
      <c r="E6" s="244"/>
      <c r="F6" s="244"/>
      <c r="G6" s="244"/>
      <c r="H6" s="244"/>
    </row>
    <row r="7" spans="1:9" ht="12.75" customHeight="1">
      <c r="A7" s="163"/>
      <c r="B7" s="163"/>
      <c r="C7" s="163"/>
      <c r="D7" s="163"/>
      <c r="E7" s="163"/>
      <c r="F7" s="163"/>
      <c r="G7" s="176"/>
      <c r="H7" s="176" t="s">
        <v>352</v>
      </c>
    </row>
    <row r="8" spans="1:9" ht="12.75" customHeight="1">
      <c r="A8" s="275" t="s">
        <v>113</v>
      </c>
      <c r="B8" s="275" t="s">
        <v>1</v>
      </c>
      <c r="C8" s="289" t="s">
        <v>51</v>
      </c>
      <c r="D8" s="275" t="s">
        <v>2</v>
      </c>
      <c r="E8" s="278" t="s">
        <v>168</v>
      </c>
      <c r="F8" s="279"/>
      <c r="G8" s="279"/>
      <c r="H8" s="280"/>
    </row>
    <row r="9" spans="1:9" ht="12.75" customHeight="1">
      <c r="A9" s="276"/>
      <c r="B9" s="276"/>
      <c r="C9" s="290"/>
      <c r="D9" s="276"/>
      <c r="E9" s="283" t="s">
        <v>3</v>
      </c>
      <c r="F9" s="278" t="s">
        <v>4</v>
      </c>
      <c r="G9" s="279"/>
      <c r="H9" s="280"/>
    </row>
    <row r="10" spans="1:9" ht="12.75" customHeight="1">
      <c r="A10" s="276"/>
      <c r="B10" s="276"/>
      <c r="C10" s="290"/>
      <c r="D10" s="276"/>
      <c r="E10" s="284"/>
      <c r="F10" s="278" t="s">
        <v>166</v>
      </c>
      <c r="G10" s="280"/>
      <c r="H10" s="284" t="s">
        <v>52</v>
      </c>
    </row>
    <row r="11" spans="1:9" ht="28.5" customHeight="1">
      <c r="A11" s="277"/>
      <c r="B11" s="277"/>
      <c r="C11" s="291"/>
      <c r="D11" s="277"/>
      <c r="E11" s="285"/>
      <c r="F11" s="175" t="s">
        <v>167</v>
      </c>
      <c r="G11" s="74" t="s">
        <v>8</v>
      </c>
      <c r="H11" s="277"/>
    </row>
    <row r="12" spans="1:9" ht="13.5" customHeight="1">
      <c r="A12" s="75">
        <v>1</v>
      </c>
      <c r="B12" s="75">
        <v>2</v>
      </c>
      <c r="C12" s="75">
        <v>3</v>
      </c>
      <c r="D12" s="74">
        <v>4</v>
      </c>
      <c r="E12" s="74">
        <v>5</v>
      </c>
      <c r="F12" s="75">
        <v>6</v>
      </c>
      <c r="G12" s="75">
        <v>7</v>
      </c>
      <c r="H12" s="75">
        <v>8</v>
      </c>
    </row>
    <row r="13" spans="1:9" ht="25.5">
      <c r="A13" s="74"/>
      <c r="B13" s="123" t="s">
        <v>10</v>
      </c>
      <c r="C13" s="76" t="s">
        <v>11</v>
      </c>
      <c r="D13" s="77"/>
      <c r="E13" s="77">
        <f>SUM(E14:E35)</f>
        <v>5162600</v>
      </c>
      <c r="F13" s="77">
        <f>SUM(F14:F35)</f>
        <v>5162600</v>
      </c>
      <c r="G13" s="77">
        <f>SUM(G14:G35)</f>
        <v>3666500</v>
      </c>
      <c r="H13" s="77">
        <f>SUM(H14:H35)</f>
        <v>0</v>
      </c>
    </row>
    <row r="14" spans="1:9" ht="12.75" customHeight="1">
      <c r="A14" s="78" t="s">
        <v>114</v>
      </c>
      <c r="B14" s="13" t="s">
        <v>30</v>
      </c>
      <c r="C14" s="79" t="s">
        <v>115</v>
      </c>
      <c r="D14" s="13" t="s">
        <v>75</v>
      </c>
      <c r="E14" s="80">
        <v>653200</v>
      </c>
      <c r="F14" s="80">
        <f>E14-H14</f>
        <v>653200</v>
      </c>
      <c r="G14" s="80">
        <v>490500</v>
      </c>
      <c r="H14" s="80"/>
    </row>
    <row r="15" spans="1:9" ht="12.75" customHeight="1">
      <c r="A15" s="81" t="s">
        <v>116</v>
      </c>
      <c r="B15" s="13" t="s">
        <v>31</v>
      </c>
      <c r="C15" s="82" t="s">
        <v>312</v>
      </c>
      <c r="D15" s="13" t="s">
        <v>75</v>
      </c>
      <c r="E15" s="83">
        <v>439500</v>
      </c>
      <c r="F15" s="80">
        <f>E15-H15</f>
        <v>439500</v>
      </c>
      <c r="G15" s="83">
        <v>330300</v>
      </c>
      <c r="H15" s="83"/>
    </row>
    <row r="16" spans="1:9" ht="12.75" customHeight="1">
      <c r="A16" s="88" t="s">
        <v>117</v>
      </c>
      <c r="B16" s="13" t="s">
        <v>32</v>
      </c>
      <c r="C16" s="88" t="s">
        <v>337</v>
      </c>
      <c r="D16" s="13" t="s">
        <v>75</v>
      </c>
      <c r="E16" s="89">
        <v>356000</v>
      </c>
      <c r="F16" s="80">
        <f t="shared" ref="F16:F23" si="0">E16-H16</f>
        <v>356000</v>
      </c>
      <c r="G16" s="89">
        <v>267300</v>
      </c>
      <c r="H16" s="89"/>
      <c r="I16" s="48"/>
    </row>
    <row r="17" spans="1:8" ht="12.75" customHeight="1">
      <c r="A17" s="90" t="s">
        <v>118</v>
      </c>
      <c r="B17" s="13" t="s">
        <v>33</v>
      </c>
      <c r="C17" s="88" t="s">
        <v>311</v>
      </c>
      <c r="D17" s="13" t="s">
        <v>75</v>
      </c>
      <c r="E17" s="89">
        <v>493200</v>
      </c>
      <c r="F17" s="80">
        <f t="shared" si="0"/>
        <v>493200</v>
      </c>
      <c r="G17" s="89">
        <v>368200</v>
      </c>
      <c r="H17" s="89"/>
    </row>
    <row r="18" spans="1:8" ht="12.75" customHeight="1">
      <c r="A18" s="88" t="s">
        <v>119</v>
      </c>
      <c r="B18" s="13" t="s">
        <v>34</v>
      </c>
      <c r="C18" s="90" t="s">
        <v>355</v>
      </c>
      <c r="D18" s="13" t="s">
        <v>75</v>
      </c>
      <c r="E18" s="89">
        <v>715200</v>
      </c>
      <c r="F18" s="80">
        <f t="shared" si="0"/>
        <v>715200</v>
      </c>
      <c r="G18" s="89">
        <v>534900</v>
      </c>
      <c r="H18" s="89"/>
    </row>
    <row r="19" spans="1:8" ht="12.75" customHeight="1">
      <c r="A19" s="90" t="s">
        <v>120</v>
      </c>
      <c r="B19" s="13" t="s">
        <v>35</v>
      </c>
      <c r="C19" s="90" t="s">
        <v>356</v>
      </c>
      <c r="D19" s="13" t="s">
        <v>75</v>
      </c>
      <c r="E19" s="89">
        <v>539600</v>
      </c>
      <c r="F19" s="80">
        <f t="shared" si="0"/>
        <v>539600</v>
      </c>
      <c r="G19" s="89">
        <v>405900</v>
      </c>
      <c r="H19" s="89"/>
    </row>
    <row r="20" spans="1:8" ht="12.75" customHeight="1">
      <c r="A20" s="84" t="s">
        <v>121</v>
      </c>
      <c r="B20" s="13" t="s">
        <v>36</v>
      </c>
      <c r="C20" s="84" t="s">
        <v>328</v>
      </c>
      <c r="D20" s="13" t="s">
        <v>75</v>
      </c>
      <c r="E20" s="85">
        <v>269600</v>
      </c>
      <c r="F20" s="80">
        <f t="shared" si="0"/>
        <v>269600</v>
      </c>
      <c r="G20" s="85">
        <v>202900</v>
      </c>
      <c r="H20" s="85"/>
    </row>
    <row r="21" spans="1:8" ht="12.75" customHeight="1">
      <c r="A21" s="84" t="s">
        <v>122</v>
      </c>
      <c r="B21" s="13" t="s">
        <v>37</v>
      </c>
      <c r="C21" s="84" t="s">
        <v>14</v>
      </c>
      <c r="D21" s="13" t="s">
        <v>75</v>
      </c>
      <c r="E21" s="85">
        <v>237400</v>
      </c>
      <c r="F21" s="89">
        <f t="shared" si="0"/>
        <v>237400</v>
      </c>
      <c r="G21" s="85">
        <v>178500</v>
      </c>
      <c r="H21" s="85"/>
    </row>
    <row r="22" spans="1:8" ht="13.5" customHeight="1">
      <c r="A22" s="84" t="s">
        <v>123</v>
      </c>
      <c r="B22" s="13" t="s">
        <v>38</v>
      </c>
      <c r="C22" s="84" t="s">
        <v>309</v>
      </c>
      <c r="D22" s="13" t="s">
        <v>75</v>
      </c>
      <c r="E22" s="85">
        <v>128100</v>
      </c>
      <c r="F22" s="89">
        <f t="shared" si="0"/>
        <v>128100</v>
      </c>
      <c r="G22" s="85">
        <v>96700</v>
      </c>
      <c r="H22" s="85"/>
    </row>
    <row r="23" spans="1:8" ht="12.75" customHeight="1">
      <c r="A23" s="84" t="s">
        <v>124</v>
      </c>
      <c r="B23" s="13" t="s">
        <v>39</v>
      </c>
      <c r="C23" s="84" t="s">
        <v>318</v>
      </c>
      <c r="D23" s="13" t="s">
        <v>75</v>
      </c>
      <c r="E23" s="85">
        <v>217700</v>
      </c>
      <c r="F23" s="89">
        <f t="shared" si="0"/>
        <v>217700</v>
      </c>
      <c r="G23" s="85">
        <v>164100</v>
      </c>
      <c r="H23" s="85"/>
    </row>
    <row r="24" spans="1:8" ht="12.75" customHeight="1">
      <c r="A24" s="84" t="s">
        <v>125</v>
      </c>
      <c r="B24" s="159" t="s">
        <v>40</v>
      </c>
      <c r="C24" s="84" t="s">
        <v>319</v>
      </c>
      <c r="D24" s="188" t="s">
        <v>75</v>
      </c>
      <c r="E24" s="85">
        <v>224400</v>
      </c>
      <c r="F24" s="85">
        <f>E24-H24</f>
        <v>224400</v>
      </c>
      <c r="G24" s="85">
        <v>169000</v>
      </c>
      <c r="H24" s="85"/>
    </row>
    <row r="25" spans="1:8" ht="12" customHeight="1">
      <c r="A25" s="84" t="s">
        <v>126</v>
      </c>
      <c r="B25" s="13" t="s">
        <v>41</v>
      </c>
      <c r="C25" s="84" t="s">
        <v>327</v>
      </c>
      <c r="D25" s="156" t="s">
        <v>75</v>
      </c>
      <c r="E25" s="85">
        <v>183800</v>
      </c>
      <c r="F25" s="89">
        <f t="shared" ref="F25:F34" si="1">E25-H25</f>
        <v>183800</v>
      </c>
      <c r="G25" s="85">
        <v>138600</v>
      </c>
      <c r="H25" s="85"/>
    </row>
    <row r="26" spans="1:8" ht="12.75" customHeight="1">
      <c r="A26" s="84" t="s">
        <v>127</v>
      </c>
      <c r="B26" s="13" t="s">
        <v>42</v>
      </c>
      <c r="C26" s="92" t="s">
        <v>134</v>
      </c>
      <c r="D26" s="13" t="s">
        <v>75</v>
      </c>
      <c r="E26" s="89">
        <v>105700</v>
      </c>
      <c r="F26" s="89">
        <f t="shared" si="1"/>
        <v>105700</v>
      </c>
      <c r="G26" s="89">
        <v>78700</v>
      </c>
      <c r="H26" s="89"/>
    </row>
    <row r="27" spans="1:8" ht="12.75" customHeight="1">
      <c r="A27" s="88" t="s">
        <v>128</v>
      </c>
      <c r="B27" s="13" t="s">
        <v>43</v>
      </c>
      <c r="C27" s="92" t="s">
        <v>136</v>
      </c>
      <c r="D27" s="13" t="s">
        <v>75</v>
      </c>
      <c r="E27" s="89">
        <v>157500</v>
      </c>
      <c r="F27" s="89">
        <f t="shared" si="1"/>
        <v>157500</v>
      </c>
      <c r="G27" s="89">
        <v>117300</v>
      </c>
      <c r="H27" s="89"/>
    </row>
    <row r="28" spans="1:8" ht="12.75" customHeight="1">
      <c r="A28" s="84" t="s">
        <v>129</v>
      </c>
      <c r="B28" s="13" t="s">
        <v>44</v>
      </c>
      <c r="C28" s="93" t="s">
        <v>138</v>
      </c>
      <c r="D28" s="13" t="s">
        <v>75</v>
      </c>
      <c r="E28" s="91">
        <v>80300</v>
      </c>
      <c r="F28" s="89">
        <f t="shared" si="1"/>
        <v>80300</v>
      </c>
      <c r="G28" s="91">
        <v>59800</v>
      </c>
      <c r="H28" s="91"/>
    </row>
    <row r="29" spans="1:8" ht="12.75" customHeight="1">
      <c r="A29" s="84" t="s">
        <v>130</v>
      </c>
      <c r="B29" s="13" t="s">
        <v>45</v>
      </c>
      <c r="C29" s="84" t="s">
        <v>140</v>
      </c>
      <c r="D29" s="13" t="s">
        <v>75</v>
      </c>
      <c r="E29" s="85">
        <v>37200</v>
      </c>
      <c r="F29" s="89">
        <f t="shared" si="1"/>
        <v>37200</v>
      </c>
      <c r="G29" s="85">
        <v>28400</v>
      </c>
      <c r="H29" s="85"/>
    </row>
    <row r="30" spans="1:8" ht="12.75" customHeight="1">
      <c r="A30" s="84" t="s">
        <v>131</v>
      </c>
      <c r="B30" s="13" t="s">
        <v>46</v>
      </c>
      <c r="C30" s="88" t="s">
        <v>320</v>
      </c>
      <c r="D30" s="13" t="s">
        <v>75</v>
      </c>
      <c r="E30" s="91">
        <v>5800</v>
      </c>
      <c r="F30" s="89">
        <f t="shared" si="1"/>
        <v>5800</v>
      </c>
      <c r="G30" s="91">
        <v>4400</v>
      </c>
      <c r="H30" s="91"/>
    </row>
    <row r="31" spans="1:8" ht="12.75" customHeight="1">
      <c r="A31" s="84" t="s">
        <v>132</v>
      </c>
      <c r="B31" s="13" t="s">
        <v>47</v>
      </c>
      <c r="C31" s="94" t="s">
        <v>54</v>
      </c>
      <c r="D31" s="13" t="s">
        <v>75</v>
      </c>
      <c r="E31" s="91">
        <v>17700</v>
      </c>
      <c r="F31" s="89">
        <f t="shared" si="1"/>
        <v>17700</v>
      </c>
      <c r="G31" s="91">
        <v>13500</v>
      </c>
      <c r="H31" s="91"/>
    </row>
    <row r="32" spans="1:8" ht="12.75" customHeight="1">
      <c r="A32" s="287" t="s">
        <v>133</v>
      </c>
      <c r="B32" s="273" t="s">
        <v>48</v>
      </c>
      <c r="C32" s="287" t="s">
        <v>310</v>
      </c>
      <c r="D32" s="273" t="s">
        <v>75</v>
      </c>
      <c r="E32" s="281">
        <v>6500</v>
      </c>
      <c r="F32" s="281">
        <f t="shared" si="1"/>
        <v>6500</v>
      </c>
      <c r="G32" s="281">
        <v>5000</v>
      </c>
      <c r="H32" s="281"/>
    </row>
    <row r="33" spans="1:9" ht="12.75" customHeight="1">
      <c r="A33" s="288"/>
      <c r="B33" s="274"/>
      <c r="C33" s="288"/>
      <c r="D33" s="274"/>
      <c r="E33" s="282"/>
      <c r="F33" s="282"/>
      <c r="G33" s="282"/>
      <c r="H33" s="282"/>
    </row>
    <row r="34" spans="1:9" ht="12.75" customHeight="1">
      <c r="A34" s="88" t="s">
        <v>135</v>
      </c>
      <c r="B34" s="13" t="s">
        <v>49</v>
      </c>
      <c r="C34" s="88" t="s">
        <v>70</v>
      </c>
      <c r="D34" s="13" t="s">
        <v>75</v>
      </c>
      <c r="E34" s="89">
        <v>16400</v>
      </c>
      <c r="F34" s="89">
        <f t="shared" si="1"/>
        <v>16400</v>
      </c>
      <c r="G34" s="89">
        <v>12500</v>
      </c>
      <c r="H34" s="89"/>
    </row>
    <row r="35" spans="1:9" ht="12.75" customHeight="1">
      <c r="A35" s="88" t="s">
        <v>137</v>
      </c>
      <c r="B35" s="13" t="s">
        <v>57</v>
      </c>
      <c r="C35" s="88" t="s">
        <v>146</v>
      </c>
      <c r="D35" s="13"/>
      <c r="E35" s="89">
        <f>SUM(E36)</f>
        <v>277800</v>
      </c>
      <c r="F35" s="89">
        <f>SUM(F36)</f>
        <v>277800</v>
      </c>
      <c r="G35" s="89">
        <f>SUM(G36)</f>
        <v>0</v>
      </c>
      <c r="H35" s="89">
        <f>SUM(H36)</f>
        <v>0</v>
      </c>
    </row>
    <row r="36" spans="1:9" ht="25.5" customHeight="1">
      <c r="A36" s="86" t="s">
        <v>139</v>
      </c>
      <c r="B36" s="86"/>
      <c r="C36" s="95" t="s">
        <v>148</v>
      </c>
      <c r="D36" s="43" t="s">
        <v>75</v>
      </c>
      <c r="E36" s="87">
        <v>277800</v>
      </c>
      <c r="F36" s="87">
        <f>SUM(F37:F39)</f>
        <v>277800</v>
      </c>
      <c r="G36" s="87">
        <f>SUM(G37:G39)</f>
        <v>0</v>
      </c>
      <c r="H36" s="87">
        <f>SUM(H37:H39)</f>
        <v>0</v>
      </c>
    </row>
    <row r="37" spans="1:9" ht="12.75" customHeight="1">
      <c r="A37" s="86" t="s">
        <v>141</v>
      </c>
      <c r="B37" s="95"/>
      <c r="C37" s="96" t="s">
        <v>147</v>
      </c>
      <c r="D37" s="13" t="s">
        <v>75</v>
      </c>
      <c r="E37" s="96">
        <v>4500</v>
      </c>
      <c r="F37" s="177">
        <f>E37-H37</f>
        <v>4500</v>
      </c>
      <c r="G37" s="96"/>
      <c r="H37" s="96"/>
      <c r="I37" s="141"/>
    </row>
    <row r="38" spans="1:9" ht="12.75" customHeight="1">
      <c r="A38" s="86" t="s">
        <v>142</v>
      </c>
      <c r="B38" s="95"/>
      <c r="C38" s="96" t="s">
        <v>357</v>
      </c>
      <c r="D38" s="13" t="s">
        <v>75</v>
      </c>
      <c r="E38" s="96"/>
      <c r="F38" s="177">
        <f>E38-H38</f>
        <v>0</v>
      </c>
      <c r="G38" s="96"/>
      <c r="H38" s="96"/>
    </row>
    <row r="39" spans="1:9" ht="39" customHeight="1">
      <c r="A39" s="86" t="s">
        <v>143</v>
      </c>
      <c r="B39" s="95"/>
      <c r="C39" s="96" t="s">
        <v>307</v>
      </c>
      <c r="D39" s="43" t="s">
        <v>75</v>
      </c>
      <c r="E39" s="96">
        <v>273300</v>
      </c>
      <c r="F39" s="177">
        <f>E39-H39</f>
        <v>273300</v>
      </c>
      <c r="G39" s="96"/>
      <c r="H39" s="96"/>
    </row>
    <row r="40" spans="1:9" ht="12.75" customHeight="1">
      <c r="A40" s="191" t="s">
        <v>144</v>
      </c>
      <c r="B40" s="191"/>
      <c r="C40" s="162" t="s">
        <v>180</v>
      </c>
      <c r="D40" s="191"/>
      <c r="E40" s="192">
        <f>SUM(E14:E35)</f>
        <v>5162600</v>
      </c>
      <c r="F40" s="192">
        <f>SUM(F14:F35)</f>
        <v>5162600</v>
      </c>
      <c r="G40" s="192">
        <f>SUM(G14:G35)</f>
        <v>3666500</v>
      </c>
      <c r="H40" s="192">
        <f>SUM(H14:H35)</f>
        <v>0</v>
      </c>
    </row>
    <row r="41" spans="1:9" ht="12.75" customHeight="1">
      <c r="A41" s="286" t="s">
        <v>268</v>
      </c>
      <c r="B41" s="286"/>
      <c r="C41" s="286"/>
      <c r="D41" s="286"/>
      <c r="E41" s="286"/>
      <c r="F41" s="286"/>
      <c r="G41" s="286"/>
      <c r="H41" s="286"/>
    </row>
    <row r="42" spans="1:9" ht="12.75" customHeight="1">
      <c r="A42" s="48"/>
      <c r="B42" s="48"/>
      <c r="C42" s="48"/>
      <c r="D42" s="48"/>
      <c r="E42" s="48"/>
      <c r="F42" s="48"/>
      <c r="G42" s="48"/>
      <c r="H42" s="48"/>
    </row>
    <row r="43" spans="1:9" ht="25.5" customHeight="1">
      <c r="A43" s="48"/>
      <c r="B43" s="48"/>
      <c r="C43" s="48"/>
      <c r="D43" s="48"/>
      <c r="E43" s="48"/>
      <c r="F43" s="48"/>
      <c r="G43" s="48"/>
      <c r="H43" s="48"/>
    </row>
    <row r="44" spans="1:9" ht="25.5" customHeight="1">
      <c r="A44" s="48"/>
      <c r="B44" s="48"/>
      <c r="C44" s="48"/>
      <c r="D44" s="48"/>
      <c r="E44" s="48"/>
      <c r="F44" s="48"/>
      <c r="G44" s="48"/>
      <c r="H44" s="48"/>
    </row>
    <row r="45" spans="1:9" ht="25.5" customHeight="1">
      <c r="A45" s="48"/>
      <c r="B45" s="48"/>
      <c r="C45" s="48"/>
      <c r="D45" s="48"/>
      <c r="E45" s="48"/>
      <c r="F45" s="48"/>
      <c r="G45" s="48"/>
      <c r="H45" s="48"/>
    </row>
    <row r="46" spans="1:9" ht="25.5" customHeight="1">
      <c r="A46" s="48"/>
      <c r="B46" s="48"/>
      <c r="C46" s="48"/>
      <c r="D46" s="48"/>
      <c r="E46" s="48"/>
      <c r="F46" s="48"/>
      <c r="G46" s="48"/>
      <c r="H46" s="48"/>
    </row>
    <row r="47" spans="1:9" ht="12.75" customHeight="1">
      <c r="A47" s="48"/>
      <c r="B47" s="48"/>
      <c r="C47" s="48"/>
      <c r="D47" s="48"/>
      <c r="E47" s="48"/>
      <c r="F47" s="48"/>
      <c r="G47" s="48"/>
      <c r="H47" s="48"/>
    </row>
    <row r="48" spans="1:9">
      <c r="A48" s="48"/>
      <c r="B48" s="48"/>
      <c r="C48" s="48"/>
      <c r="D48" s="48"/>
      <c r="E48" s="48"/>
      <c r="F48" s="48"/>
      <c r="G48" s="48"/>
      <c r="H48" s="48"/>
    </row>
    <row r="49" spans="1:8">
      <c r="A49" s="48"/>
      <c r="B49" s="48"/>
      <c r="C49" s="48"/>
      <c r="D49" s="48"/>
      <c r="E49" s="48"/>
      <c r="F49" s="48"/>
      <c r="G49" s="48"/>
      <c r="H49" s="48"/>
    </row>
    <row r="50" spans="1:8">
      <c r="A50" s="48"/>
      <c r="B50" s="48"/>
      <c r="C50" s="48"/>
      <c r="D50" s="48"/>
      <c r="E50" s="48"/>
      <c r="F50" s="48"/>
      <c r="G50" s="48"/>
      <c r="H50" s="48"/>
    </row>
    <row r="51" spans="1:8">
      <c r="A51" s="48"/>
      <c r="B51" s="48"/>
      <c r="C51" s="48"/>
      <c r="D51" s="48"/>
      <c r="E51" s="48"/>
      <c r="F51" s="48"/>
      <c r="G51" s="48"/>
      <c r="H51" s="48"/>
    </row>
    <row r="52" spans="1:8">
      <c r="A52" s="48"/>
      <c r="B52" s="48"/>
      <c r="C52" s="48"/>
      <c r="D52" s="48"/>
      <c r="E52" s="48"/>
      <c r="F52" s="48"/>
      <c r="G52" s="48"/>
      <c r="H52" s="48"/>
    </row>
    <row r="53" spans="1:8" ht="12.75" customHeight="1">
      <c r="A53" s="48"/>
      <c r="B53" s="48"/>
      <c r="C53" s="48"/>
      <c r="D53" s="48"/>
      <c r="E53" s="48"/>
      <c r="F53" s="48"/>
      <c r="G53" s="48"/>
      <c r="H53" s="48"/>
    </row>
    <row r="54" spans="1:8">
      <c r="A54" s="48"/>
      <c r="B54" s="48"/>
      <c r="C54" s="48"/>
      <c r="D54" s="48"/>
      <c r="E54" s="48"/>
      <c r="F54" s="48"/>
      <c r="G54" s="48"/>
      <c r="H54" s="48"/>
    </row>
    <row r="55" spans="1:8">
      <c r="A55" s="48"/>
      <c r="B55" s="48"/>
      <c r="C55" s="48"/>
      <c r="D55" s="48"/>
      <c r="E55" s="48"/>
      <c r="F55" s="48"/>
      <c r="G55" s="48"/>
      <c r="H55" s="48"/>
    </row>
    <row r="56" spans="1:8" ht="12.75" customHeight="1">
      <c r="A56" s="48"/>
      <c r="B56" s="48"/>
      <c r="C56" s="48"/>
      <c r="D56" s="48"/>
      <c r="E56" s="48"/>
      <c r="F56" s="48"/>
      <c r="G56" s="48"/>
      <c r="H56" s="48"/>
    </row>
    <row r="57" spans="1:8">
      <c r="A57" s="48"/>
      <c r="B57" s="48"/>
      <c r="C57" s="48"/>
      <c r="D57" s="48"/>
      <c r="E57" s="48"/>
      <c r="F57" s="48"/>
      <c r="G57" s="48"/>
      <c r="H57" s="48"/>
    </row>
    <row r="58" spans="1:8">
      <c r="A58" s="48"/>
      <c r="B58" s="48"/>
      <c r="C58" s="48"/>
      <c r="D58" s="48"/>
      <c r="E58" s="48"/>
      <c r="F58" s="48"/>
      <c r="G58" s="48"/>
      <c r="H58" s="48"/>
    </row>
    <row r="59" spans="1:8">
      <c r="A59" s="48"/>
      <c r="B59" s="48"/>
      <c r="C59" s="48"/>
      <c r="D59" s="48"/>
      <c r="E59" s="48"/>
      <c r="F59" s="48"/>
      <c r="G59" s="48"/>
      <c r="H59" s="48"/>
    </row>
    <row r="60" spans="1:8">
      <c r="A60" s="48"/>
      <c r="B60" s="48"/>
      <c r="C60" s="48"/>
      <c r="D60" s="48"/>
      <c r="E60" s="48"/>
      <c r="F60" s="48"/>
      <c r="G60" s="48"/>
      <c r="H60" s="48"/>
    </row>
    <row r="61" spans="1:8">
      <c r="A61" s="48"/>
      <c r="B61" s="48"/>
      <c r="C61" s="48"/>
      <c r="D61" s="48"/>
      <c r="E61" s="48"/>
      <c r="F61" s="48"/>
      <c r="G61" s="48"/>
      <c r="H61" s="48"/>
    </row>
    <row r="62" spans="1:8">
      <c r="A62" s="48"/>
      <c r="B62" s="48"/>
      <c r="C62" s="48"/>
      <c r="D62" s="48"/>
      <c r="E62" s="48"/>
      <c r="F62" s="48"/>
      <c r="G62" s="48"/>
      <c r="H62" s="48"/>
    </row>
    <row r="63" spans="1:8">
      <c r="A63" s="48"/>
      <c r="B63" s="48"/>
      <c r="C63" s="48"/>
      <c r="D63" s="48"/>
      <c r="E63" s="48"/>
      <c r="F63" s="48"/>
      <c r="G63" s="48"/>
      <c r="H63" s="48"/>
    </row>
    <row r="64" spans="1:8">
      <c r="A64" s="48"/>
      <c r="B64" s="48"/>
      <c r="C64" s="48"/>
      <c r="D64" s="48"/>
      <c r="E64" s="48"/>
      <c r="F64" s="48"/>
      <c r="G64" s="48"/>
      <c r="H64" s="48"/>
    </row>
    <row r="65" spans="1:8">
      <c r="A65" s="48"/>
      <c r="B65" s="48"/>
      <c r="C65" s="48"/>
      <c r="D65" s="48"/>
      <c r="E65" s="48"/>
      <c r="F65" s="48"/>
      <c r="G65" s="48"/>
      <c r="H65" s="48"/>
    </row>
    <row r="66" spans="1:8">
      <c r="A66" s="48"/>
      <c r="B66" s="48"/>
      <c r="C66" s="48"/>
      <c r="D66" s="48"/>
      <c r="E66" s="48"/>
      <c r="F66" s="48"/>
      <c r="G66" s="48"/>
      <c r="H66" s="48"/>
    </row>
    <row r="67" spans="1:8">
      <c r="A67" s="48"/>
      <c r="B67" s="48"/>
      <c r="C67" s="48"/>
      <c r="D67" s="48"/>
      <c r="E67" s="48"/>
      <c r="F67" s="48"/>
      <c r="G67" s="48"/>
      <c r="H67" s="48"/>
    </row>
    <row r="68" spans="1:8">
      <c r="A68" s="48"/>
      <c r="B68" s="48"/>
      <c r="C68" s="48"/>
      <c r="D68" s="48"/>
      <c r="E68" s="48"/>
      <c r="F68" s="48"/>
      <c r="G68" s="48"/>
      <c r="H68" s="48"/>
    </row>
    <row r="69" spans="1:8">
      <c r="A69" s="48"/>
      <c r="B69" s="48"/>
      <c r="C69" s="48"/>
      <c r="D69" s="48"/>
      <c r="E69" s="48"/>
      <c r="F69" s="48"/>
      <c r="G69" s="48"/>
      <c r="H69" s="48"/>
    </row>
    <row r="70" spans="1:8">
      <c r="A70" s="48"/>
      <c r="B70" s="48"/>
      <c r="C70" s="48"/>
      <c r="D70" s="48"/>
      <c r="E70" s="48"/>
      <c r="F70" s="48"/>
      <c r="G70" s="48"/>
      <c r="H70" s="48"/>
    </row>
    <row r="71" spans="1:8">
      <c r="A71" s="48"/>
      <c r="B71" s="48"/>
      <c r="C71" s="48"/>
      <c r="D71" s="48"/>
      <c r="E71" s="48"/>
      <c r="F71" s="48"/>
      <c r="G71" s="48"/>
      <c r="H71" s="48"/>
    </row>
    <row r="72" spans="1:8">
      <c r="A72" s="48"/>
      <c r="B72" s="48"/>
      <c r="C72" s="48"/>
      <c r="D72" s="48"/>
      <c r="E72" s="48"/>
      <c r="F72" s="48"/>
      <c r="G72" s="48"/>
      <c r="H72" s="48"/>
    </row>
    <row r="73" spans="1:8">
      <c r="A73" s="48"/>
      <c r="B73" s="48"/>
      <c r="C73" s="48"/>
      <c r="D73" s="48"/>
      <c r="E73" s="48"/>
      <c r="F73" s="48"/>
      <c r="G73" s="48"/>
      <c r="H73" s="48"/>
    </row>
    <row r="74" spans="1:8">
      <c r="A74" s="48"/>
      <c r="B74" s="48"/>
      <c r="C74" s="48"/>
      <c r="D74" s="48"/>
      <c r="E74" s="48"/>
      <c r="F74" s="48"/>
      <c r="G74" s="48"/>
      <c r="H74" s="48"/>
    </row>
    <row r="75" spans="1:8">
      <c r="A75" s="48"/>
      <c r="B75" s="48"/>
      <c r="C75" s="48"/>
      <c r="D75" s="48"/>
      <c r="E75" s="48"/>
      <c r="F75" s="48"/>
      <c r="G75" s="48"/>
      <c r="H75" s="48"/>
    </row>
    <row r="76" spans="1:8">
      <c r="A76" s="48"/>
      <c r="B76" s="48"/>
      <c r="C76" s="48"/>
      <c r="D76" s="48"/>
      <c r="E76" s="48"/>
      <c r="F76" s="48"/>
      <c r="G76" s="48"/>
      <c r="H76" s="48"/>
    </row>
    <row r="77" spans="1:8">
      <c r="A77" s="48"/>
      <c r="B77" s="48"/>
      <c r="C77" s="48"/>
      <c r="D77" s="48"/>
      <c r="E77" s="48"/>
      <c r="F77" s="48"/>
      <c r="G77" s="48"/>
      <c r="H77" s="48"/>
    </row>
    <row r="78" spans="1:8">
      <c r="A78" s="48"/>
      <c r="B78" s="48"/>
      <c r="C78" s="48"/>
      <c r="D78" s="48"/>
      <c r="E78" s="48"/>
      <c r="F78" s="48"/>
      <c r="G78" s="48"/>
      <c r="H78" s="48"/>
    </row>
    <row r="79" spans="1:8">
      <c r="A79" s="48"/>
      <c r="B79" s="48"/>
      <c r="C79" s="48"/>
      <c r="D79" s="48"/>
      <c r="E79" s="48"/>
      <c r="F79" s="48"/>
      <c r="G79" s="48"/>
      <c r="H79" s="48"/>
    </row>
    <row r="80" spans="1:8">
      <c r="A80" s="48"/>
      <c r="B80" s="48"/>
      <c r="C80" s="48"/>
      <c r="D80" s="48"/>
      <c r="E80" s="48"/>
      <c r="F80" s="48"/>
      <c r="G80" s="48"/>
      <c r="H80" s="48"/>
    </row>
    <row r="81" spans="1:8">
      <c r="A81" s="48"/>
      <c r="B81" s="48"/>
      <c r="C81" s="48"/>
      <c r="D81" s="48"/>
      <c r="E81" s="48"/>
      <c r="F81" s="48"/>
      <c r="G81" s="48"/>
      <c r="H81" s="48"/>
    </row>
    <row r="82" spans="1:8">
      <c r="A82" s="48"/>
      <c r="B82" s="48"/>
      <c r="C82" s="48"/>
      <c r="D82" s="48"/>
      <c r="E82" s="48"/>
      <c r="F82" s="48"/>
      <c r="G82" s="48"/>
      <c r="H82" s="48"/>
    </row>
    <row r="83" spans="1:8">
      <c r="A83" s="48"/>
      <c r="B83" s="48"/>
      <c r="C83" s="48"/>
      <c r="D83" s="48"/>
      <c r="E83" s="48"/>
      <c r="F83" s="48"/>
      <c r="G83" s="48"/>
      <c r="H83" s="48"/>
    </row>
    <row r="84" spans="1:8">
      <c r="A84" s="48"/>
      <c r="B84" s="48"/>
      <c r="C84" s="48"/>
      <c r="D84" s="48"/>
      <c r="E84" s="48"/>
      <c r="F84" s="48"/>
      <c r="G84" s="48"/>
      <c r="H84" s="48"/>
    </row>
    <row r="85" spans="1:8">
      <c r="A85" s="48"/>
      <c r="B85" s="48"/>
      <c r="C85" s="48"/>
      <c r="D85" s="48"/>
      <c r="E85" s="48"/>
      <c r="F85" s="48"/>
      <c r="G85" s="48"/>
      <c r="H85" s="48"/>
    </row>
    <row r="86" spans="1:8">
      <c r="A86" s="48"/>
      <c r="B86" s="48"/>
      <c r="C86" s="48"/>
      <c r="D86" s="48"/>
      <c r="E86" s="48"/>
      <c r="F86" s="48"/>
      <c r="G86" s="48"/>
      <c r="H86" s="48"/>
    </row>
    <row r="87" spans="1:8">
      <c r="A87" s="48"/>
      <c r="B87" s="48"/>
      <c r="C87" s="48"/>
      <c r="D87" s="48"/>
      <c r="E87" s="48"/>
      <c r="F87" s="48"/>
      <c r="G87" s="48"/>
      <c r="H87" s="48"/>
    </row>
    <row r="88" spans="1:8">
      <c r="A88" s="48"/>
      <c r="B88" s="48"/>
      <c r="C88" s="48"/>
      <c r="D88" s="48"/>
      <c r="E88" s="48"/>
      <c r="F88" s="48"/>
      <c r="G88" s="48"/>
      <c r="H88" s="48"/>
    </row>
    <row r="89" spans="1:8">
      <c r="A89" s="48"/>
      <c r="B89" s="48"/>
      <c r="C89" s="48"/>
      <c r="D89" s="48"/>
      <c r="E89" s="48"/>
      <c r="F89" s="48"/>
      <c r="G89" s="48"/>
      <c r="H89" s="48"/>
    </row>
    <row r="90" spans="1:8">
      <c r="A90" s="48"/>
      <c r="B90" s="48"/>
      <c r="C90" s="48"/>
      <c r="D90" s="48"/>
      <c r="E90" s="48"/>
      <c r="F90" s="48"/>
      <c r="G90" s="48"/>
      <c r="H90" s="48"/>
    </row>
    <row r="91" spans="1:8">
      <c r="A91" s="48"/>
      <c r="B91" s="48"/>
      <c r="C91" s="48"/>
      <c r="D91" s="48"/>
      <c r="E91" s="48"/>
      <c r="F91" s="48"/>
      <c r="G91" s="48"/>
      <c r="H91" s="48"/>
    </row>
    <row r="92" spans="1:8">
      <c r="A92" s="48"/>
      <c r="B92" s="48"/>
      <c r="C92" s="48"/>
      <c r="D92" s="48"/>
      <c r="E92" s="48"/>
      <c r="F92" s="48"/>
      <c r="G92" s="48"/>
      <c r="H92" s="48"/>
    </row>
    <row r="93" spans="1:8">
      <c r="A93" s="48"/>
      <c r="B93" s="48"/>
      <c r="C93" s="48"/>
      <c r="D93" s="48"/>
      <c r="E93" s="48"/>
      <c r="F93" s="48"/>
      <c r="G93" s="48"/>
      <c r="H93" s="48"/>
    </row>
    <row r="94" spans="1:8">
      <c r="A94" s="48"/>
      <c r="B94" s="48"/>
      <c r="C94" s="48"/>
      <c r="D94" s="48"/>
      <c r="E94" s="48"/>
      <c r="F94" s="48"/>
      <c r="G94" s="48"/>
      <c r="H94" s="48"/>
    </row>
    <row r="95" spans="1:8">
      <c r="A95" s="48"/>
      <c r="B95" s="48"/>
      <c r="C95" s="48"/>
      <c r="D95" s="48"/>
      <c r="E95" s="48"/>
      <c r="F95" s="48"/>
      <c r="G95" s="48"/>
      <c r="H95" s="48"/>
    </row>
    <row r="96" spans="1:8">
      <c r="A96" s="48"/>
      <c r="B96" s="48"/>
      <c r="C96" s="48"/>
      <c r="D96" s="48"/>
      <c r="E96" s="48"/>
      <c r="F96" s="48"/>
      <c r="G96" s="48"/>
      <c r="H96" s="48"/>
    </row>
    <row r="97" spans="1:8">
      <c r="A97" s="48"/>
      <c r="B97" s="48"/>
      <c r="C97" s="48"/>
      <c r="D97" s="48"/>
      <c r="E97" s="48"/>
      <c r="F97" s="48"/>
      <c r="G97" s="48"/>
      <c r="H97" s="48"/>
    </row>
    <row r="98" spans="1:8">
      <c r="A98" s="48"/>
      <c r="B98" s="48"/>
      <c r="C98" s="48"/>
      <c r="D98" s="48"/>
      <c r="E98" s="48"/>
      <c r="F98" s="48"/>
      <c r="G98" s="48"/>
      <c r="H98" s="48"/>
    </row>
    <row r="99" spans="1:8">
      <c r="A99" s="48"/>
      <c r="B99" s="48"/>
      <c r="C99" s="48"/>
      <c r="D99" s="48"/>
      <c r="E99" s="48"/>
      <c r="F99" s="48"/>
      <c r="G99" s="48"/>
      <c r="H99" s="48"/>
    </row>
    <row r="100" spans="1:8">
      <c r="A100" s="48"/>
      <c r="B100" s="48"/>
      <c r="C100" s="48"/>
      <c r="D100" s="48"/>
      <c r="E100" s="48"/>
      <c r="F100" s="48"/>
      <c r="G100" s="48"/>
      <c r="H100" s="48"/>
    </row>
    <row r="101" spans="1:8">
      <c r="A101" s="48"/>
      <c r="B101" s="48"/>
      <c r="C101" s="48"/>
      <c r="D101" s="48"/>
      <c r="E101" s="48"/>
      <c r="F101" s="48"/>
      <c r="G101" s="48"/>
      <c r="H101" s="48"/>
    </row>
    <row r="102" spans="1:8">
      <c r="A102" s="48"/>
      <c r="B102" s="48"/>
      <c r="C102" s="48"/>
      <c r="D102" s="48"/>
      <c r="E102" s="48"/>
      <c r="F102" s="48"/>
      <c r="G102" s="48"/>
      <c r="H102" s="48"/>
    </row>
    <row r="103" spans="1:8">
      <c r="A103" s="48"/>
      <c r="B103" s="48"/>
      <c r="C103" s="48"/>
      <c r="D103" s="48"/>
      <c r="E103" s="48"/>
      <c r="F103" s="48"/>
      <c r="G103" s="48"/>
      <c r="H103" s="48"/>
    </row>
    <row r="104" spans="1:8">
      <c r="A104" s="48"/>
      <c r="B104" s="48"/>
      <c r="C104" s="48"/>
      <c r="D104" s="48"/>
      <c r="E104" s="48"/>
      <c r="F104" s="48"/>
      <c r="G104" s="48"/>
      <c r="H104" s="48"/>
    </row>
    <row r="105" spans="1:8">
      <c r="A105" s="48"/>
      <c r="B105" s="48"/>
      <c r="C105" s="48"/>
      <c r="D105" s="48"/>
      <c r="E105" s="48"/>
      <c r="F105" s="48"/>
      <c r="G105" s="48"/>
      <c r="H105" s="48"/>
    </row>
    <row r="106" spans="1:8">
      <c r="A106" s="48"/>
      <c r="B106" s="48"/>
      <c r="C106" s="48"/>
      <c r="D106" s="48"/>
      <c r="E106" s="48"/>
      <c r="F106" s="48"/>
      <c r="G106" s="48"/>
      <c r="H106" s="48"/>
    </row>
    <row r="107" spans="1:8">
      <c r="A107" s="48"/>
      <c r="B107" s="48"/>
      <c r="C107" s="48"/>
      <c r="D107" s="48"/>
      <c r="E107" s="48"/>
      <c r="F107" s="48"/>
      <c r="G107" s="48"/>
      <c r="H107" s="48"/>
    </row>
    <row r="108" spans="1:8">
      <c r="A108" s="48"/>
      <c r="B108" s="48"/>
      <c r="C108" s="48"/>
      <c r="D108" s="48"/>
      <c r="E108" s="48"/>
      <c r="F108" s="48"/>
      <c r="G108" s="48"/>
      <c r="H108" s="48"/>
    </row>
    <row r="109" spans="1:8">
      <c r="A109" s="48"/>
      <c r="B109" s="48"/>
      <c r="C109" s="48"/>
      <c r="D109" s="48"/>
      <c r="E109" s="48"/>
      <c r="F109" s="48"/>
      <c r="G109" s="48"/>
      <c r="H109" s="48"/>
    </row>
    <row r="110" spans="1:8">
      <c r="A110" s="48"/>
      <c r="B110" s="48"/>
      <c r="C110" s="48"/>
      <c r="D110" s="48"/>
      <c r="E110" s="48"/>
      <c r="F110" s="48"/>
      <c r="G110" s="48"/>
      <c r="H110" s="48"/>
    </row>
    <row r="111" spans="1:8">
      <c r="A111" s="48"/>
      <c r="B111" s="48"/>
      <c r="C111" s="48"/>
      <c r="D111" s="48"/>
      <c r="E111" s="48"/>
      <c r="F111" s="48"/>
      <c r="G111" s="48"/>
      <c r="H111" s="48"/>
    </row>
    <row r="112" spans="1:8">
      <c r="A112" s="48"/>
      <c r="B112" s="48"/>
      <c r="C112" s="48"/>
      <c r="D112" s="48"/>
      <c r="E112" s="48"/>
      <c r="F112" s="48"/>
      <c r="G112" s="48"/>
      <c r="H112" s="48"/>
    </row>
    <row r="113" spans="1:8">
      <c r="A113" s="48"/>
      <c r="B113" s="48"/>
      <c r="C113" s="48"/>
      <c r="D113" s="48"/>
      <c r="E113" s="48"/>
      <c r="F113" s="48"/>
      <c r="G113" s="48"/>
      <c r="H113" s="48"/>
    </row>
    <row r="114" spans="1:8">
      <c r="A114" s="48"/>
      <c r="B114" s="48"/>
      <c r="C114" s="48"/>
      <c r="D114" s="48"/>
      <c r="E114" s="48"/>
      <c r="F114" s="48"/>
      <c r="G114" s="48"/>
      <c r="H114" s="48"/>
    </row>
    <row r="115" spans="1:8">
      <c r="A115" s="48"/>
      <c r="B115" s="48"/>
      <c r="C115" s="48"/>
      <c r="D115" s="48"/>
      <c r="E115" s="48"/>
      <c r="F115" s="48"/>
      <c r="G115" s="48"/>
      <c r="H115" s="48"/>
    </row>
    <row r="116" spans="1:8">
      <c r="A116" s="48"/>
      <c r="B116" s="48"/>
      <c r="C116" s="48"/>
      <c r="D116" s="48"/>
      <c r="E116" s="48"/>
      <c r="F116" s="48"/>
      <c r="G116" s="48"/>
      <c r="H116" s="48"/>
    </row>
    <row r="117" spans="1:8">
      <c r="A117" s="48"/>
      <c r="B117" s="48"/>
      <c r="C117" s="48"/>
      <c r="D117" s="48"/>
      <c r="E117" s="48"/>
      <c r="F117" s="48"/>
      <c r="G117" s="48"/>
      <c r="H117" s="48"/>
    </row>
    <row r="118" spans="1:8">
      <c r="A118" s="48"/>
      <c r="B118" s="48"/>
      <c r="C118" s="48"/>
      <c r="D118" s="48"/>
      <c r="E118" s="48"/>
      <c r="F118" s="48"/>
      <c r="G118" s="48"/>
      <c r="H118" s="48"/>
    </row>
    <row r="119" spans="1:8">
      <c r="A119" s="48"/>
      <c r="B119" s="48"/>
      <c r="C119" s="48"/>
      <c r="D119" s="48"/>
      <c r="E119" s="48"/>
      <c r="F119" s="48"/>
      <c r="G119" s="48"/>
      <c r="H119" s="48"/>
    </row>
    <row r="120" spans="1:8">
      <c r="A120" s="48"/>
      <c r="B120" s="48"/>
      <c r="C120" s="48"/>
      <c r="D120" s="48"/>
      <c r="E120" s="48"/>
      <c r="F120" s="48"/>
      <c r="G120" s="48"/>
      <c r="H120" s="48"/>
    </row>
    <row r="121" spans="1:8">
      <c r="A121" s="48"/>
      <c r="B121" s="48"/>
      <c r="C121" s="48"/>
      <c r="D121" s="48"/>
      <c r="E121" s="48"/>
      <c r="F121" s="48"/>
      <c r="G121" s="48"/>
      <c r="H121" s="48"/>
    </row>
    <row r="122" spans="1:8">
      <c r="A122" s="48"/>
      <c r="B122" s="48"/>
      <c r="C122" s="48"/>
      <c r="D122" s="48"/>
      <c r="E122" s="48"/>
      <c r="F122" s="48"/>
      <c r="G122" s="48"/>
      <c r="H122" s="48"/>
    </row>
    <row r="123" spans="1:8">
      <c r="A123" s="48"/>
      <c r="B123" s="48"/>
      <c r="C123" s="48"/>
      <c r="D123" s="48"/>
      <c r="E123" s="48"/>
      <c r="F123" s="48"/>
      <c r="G123" s="48"/>
      <c r="H123" s="48"/>
    </row>
    <row r="124" spans="1:8">
      <c r="A124" s="48"/>
      <c r="B124" s="48"/>
      <c r="C124" s="48"/>
      <c r="D124" s="48"/>
      <c r="E124" s="48"/>
      <c r="F124" s="48"/>
      <c r="G124" s="48"/>
      <c r="H124" s="48"/>
    </row>
    <row r="125" spans="1:8">
      <c r="A125" s="48"/>
      <c r="B125" s="48"/>
      <c r="C125" s="48"/>
      <c r="D125" s="48"/>
      <c r="E125" s="48"/>
      <c r="F125" s="48"/>
      <c r="G125" s="48"/>
      <c r="H125" s="48"/>
    </row>
    <row r="126" spans="1:8">
      <c r="A126" s="48"/>
      <c r="B126" s="48"/>
      <c r="C126" s="48"/>
      <c r="D126" s="48"/>
      <c r="E126" s="48"/>
      <c r="F126" s="48"/>
      <c r="G126" s="48"/>
      <c r="H126" s="48"/>
    </row>
    <row r="127" spans="1:8">
      <c r="A127" s="48"/>
      <c r="B127" s="48"/>
      <c r="C127" s="48"/>
      <c r="D127" s="48"/>
      <c r="E127" s="48"/>
      <c r="F127" s="48"/>
      <c r="G127" s="48"/>
      <c r="H127" s="48"/>
    </row>
    <row r="128" spans="1:8">
      <c r="A128" s="48"/>
      <c r="B128" s="48"/>
      <c r="C128" s="48"/>
      <c r="D128" s="48"/>
      <c r="E128" s="48"/>
      <c r="F128" s="48"/>
      <c r="G128" s="48"/>
      <c r="H128" s="48"/>
    </row>
    <row r="129" spans="1:8">
      <c r="A129" s="48"/>
      <c r="B129" s="48"/>
      <c r="C129" s="48"/>
      <c r="D129" s="48"/>
      <c r="E129" s="48"/>
      <c r="F129" s="48"/>
      <c r="G129" s="48"/>
      <c r="H129" s="48"/>
    </row>
    <row r="130" spans="1:8">
      <c r="A130" s="48"/>
      <c r="B130" s="48"/>
      <c r="C130" s="48"/>
      <c r="D130" s="48"/>
      <c r="E130" s="48"/>
      <c r="F130" s="48"/>
      <c r="G130" s="48"/>
      <c r="H130" s="48"/>
    </row>
    <row r="131" spans="1:8">
      <c r="A131" s="48"/>
      <c r="B131" s="48"/>
      <c r="C131" s="48"/>
      <c r="D131" s="48"/>
      <c r="E131" s="48"/>
      <c r="F131" s="48"/>
      <c r="G131" s="48"/>
      <c r="H131" s="48"/>
    </row>
    <row r="132" spans="1:8">
      <c r="A132" s="48"/>
      <c r="B132" s="48"/>
      <c r="C132" s="48"/>
      <c r="D132" s="48"/>
      <c r="E132" s="48"/>
      <c r="F132" s="48"/>
      <c r="G132" s="48"/>
      <c r="H132" s="48"/>
    </row>
    <row r="133" spans="1:8">
      <c r="A133" s="48"/>
      <c r="B133" s="48"/>
      <c r="C133" s="48"/>
      <c r="D133" s="48"/>
      <c r="E133" s="48"/>
      <c r="F133" s="48"/>
      <c r="G133" s="48"/>
      <c r="H133" s="48"/>
    </row>
    <row r="134" spans="1:8">
      <c r="A134" s="48"/>
      <c r="B134" s="48"/>
      <c r="C134" s="48"/>
      <c r="D134" s="48"/>
      <c r="E134" s="48"/>
      <c r="F134" s="48"/>
      <c r="G134" s="48"/>
      <c r="H134" s="48"/>
    </row>
    <row r="135" spans="1:8">
      <c r="A135" s="48"/>
      <c r="B135" s="48"/>
      <c r="C135" s="48"/>
      <c r="D135" s="48"/>
      <c r="E135" s="48"/>
      <c r="F135" s="48"/>
      <c r="G135" s="48"/>
      <c r="H135" s="48"/>
    </row>
    <row r="136" spans="1:8">
      <c r="A136" s="48"/>
      <c r="B136" s="48"/>
      <c r="C136" s="48"/>
      <c r="D136" s="48"/>
      <c r="E136" s="48"/>
      <c r="F136" s="48"/>
      <c r="G136" s="48"/>
      <c r="H136" s="48"/>
    </row>
    <row r="137" spans="1:8">
      <c r="A137" s="48"/>
      <c r="B137" s="48"/>
      <c r="C137" s="48"/>
      <c r="D137" s="48"/>
      <c r="E137" s="48"/>
      <c r="F137" s="48"/>
      <c r="G137" s="48"/>
      <c r="H137" s="48"/>
    </row>
    <row r="138" spans="1:8">
      <c r="A138" s="48"/>
      <c r="B138" s="48"/>
      <c r="C138" s="48"/>
      <c r="D138" s="48"/>
      <c r="E138" s="48"/>
      <c r="F138" s="48"/>
      <c r="G138" s="48"/>
      <c r="H138" s="48"/>
    </row>
    <row r="139" spans="1:8">
      <c r="A139" s="48"/>
      <c r="B139" s="48"/>
      <c r="C139" s="48"/>
      <c r="D139" s="48"/>
      <c r="E139" s="48"/>
      <c r="F139" s="48"/>
      <c r="G139" s="48"/>
      <c r="H139" s="48"/>
    </row>
    <row r="140" spans="1:8">
      <c r="A140" s="48"/>
      <c r="B140" s="48"/>
      <c r="C140" s="48"/>
      <c r="D140" s="48"/>
      <c r="E140" s="48"/>
      <c r="F140" s="48"/>
      <c r="G140" s="48"/>
      <c r="H140" s="48"/>
    </row>
    <row r="141" spans="1:8">
      <c r="A141" s="48"/>
      <c r="B141" s="48"/>
      <c r="C141" s="48"/>
      <c r="D141" s="48"/>
      <c r="E141" s="48"/>
      <c r="F141" s="48"/>
      <c r="G141" s="48"/>
      <c r="H141" s="48"/>
    </row>
    <row r="142" spans="1:8">
      <c r="A142" s="48"/>
      <c r="B142" s="48"/>
      <c r="C142" s="48"/>
      <c r="D142" s="48"/>
      <c r="E142" s="48"/>
      <c r="F142" s="48"/>
      <c r="G142" s="48"/>
      <c r="H142" s="48"/>
    </row>
    <row r="143" spans="1:8">
      <c r="A143" s="48"/>
      <c r="B143" s="48"/>
      <c r="C143" s="48"/>
      <c r="D143" s="48"/>
      <c r="E143" s="48"/>
      <c r="F143" s="48"/>
      <c r="G143" s="48"/>
      <c r="H143" s="48"/>
    </row>
    <row r="144" spans="1:8">
      <c r="A144" s="48"/>
      <c r="B144" s="48"/>
      <c r="C144" s="48"/>
      <c r="D144" s="48"/>
      <c r="E144" s="48"/>
      <c r="F144" s="48"/>
      <c r="G144" s="48"/>
      <c r="H144" s="48"/>
    </row>
    <row r="145" spans="1:8">
      <c r="A145" s="48"/>
      <c r="B145" s="48"/>
      <c r="C145" s="48"/>
      <c r="D145" s="48"/>
      <c r="E145" s="48"/>
      <c r="F145" s="48"/>
      <c r="G145" s="48"/>
      <c r="H145" s="48"/>
    </row>
    <row r="146" spans="1:8">
      <c r="A146" s="48"/>
      <c r="B146" s="48"/>
      <c r="C146" s="48"/>
      <c r="D146" s="48"/>
      <c r="E146" s="48"/>
      <c r="F146" s="48"/>
      <c r="G146" s="48"/>
      <c r="H146" s="48"/>
    </row>
    <row r="147" spans="1:8">
      <c r="A147" s="48"/>
      <c r="B147" s="48"/>
      <c r="C147" s="48"/>
      <c r="D147" s="48"/>
      <c r="E147" s="48"/>
      <c r="F147" s="48"/>
      <c r="G147" s="48"/>
      <c r="H147" s="48"/>
    </row>
    <row r="148" spans="1:8">
      <c r="A148" s="48"/>
      <c r="B148" s="48"/>
      <c r="C148" s="48"/>
      <c r="D148" s="48"/>
      <c r="E148" s="48"/>
      <c r="F148" s="48"/>
      <c r="G148" s="48"/>
      <c r="H148" s="48"/>
    </row>
    <row r="149" spans="1:8">
      <c r="A149" s="48"/>
      <c r="B149" s="48"/>
      <c r="C149" s="48"/>
      <c r="D149" s="48"/>
      <c r="E149" s="48"/>
      <c r="F149" s="48"/>
      <c r="G149" s="48"/>
      <c r="H149" s="48"/>
    </row>
    <row r="150" spans="1:8">
      <c r="A150" s="48"/>
      <c r="B150" s="48"/>
      <c r="C150" s="48"/>
      <c r="D150" s="48"/>
      <c r="E150" s="48"/>
      <c r="F150" s="48"/>
      <c r="G150" s="48"/>
      <c r="H150" s="48"/>
    </row>
    <row r="151" spans="1:8">
      <c r="A151" s="48"/>
      <c r="B151" s="48"/>
      <c r="C151" s="48"/>
      <c r="D151" s="48"/>
      <c r="E151" s="48"/>
      <c r="F151" s="48"/>
      <c r="G151" s="48"/>
      <c r="H151" s="48"/>
    </row>
    <row r="152" spans="1:8">
      <c r="A152" s="48"/>
      <c r="B152" s="48"/>
      <c r="C152" s="48"/>
      <c r="D152" s="48"/>
      <c r="E152" s="48"/>
      <c r="F152" s="48"/>
      <c r="G152" s="48"/>
      <c r="H152" s="48"/>
    </row>
    <row r="153" spans="1:8">
      <c r="A153" s="48"/>
      <c r="B153" s="48"/>
      <c r="C153" s="48"/>
      <c r="D153" s="48"/>
      <c r="E153" s="48"/>
      <c r="F153" s="48"/>
      <c r="G153" s="48"/>
      <c r="H153" s="48"/>
    </row>
    <row r="154" spans="1:8">
      <c r="A154" s="48"/>
      <c r="B154" s="48"/>
      <c r="C154" s="48"/>
      <c r="D154" s="48"/>
      <c r="E154" s="48"/>
      <c r="F154" s="48"/>
      <c r="G154" s="48"/>
      <c r="H154" s="48"/>
    </row>
    <row r="155" spans="1:8">
      <c r="A155" s="48"/>
      <c r="B155" s="48"/>
      <c r="C155" s="48"/>
      <c r="D155" s="48"/>
      <c r="E155" s="48"/>
      <c r="F155" s="48"/>
      <c r="G155" s="48"/>
      <c r="H155" s="48"/>
    </row>
    <row r="156" spans="1:8">
      <c r="A156" s="48"/>
      <c r="B156" s="48"/>
      <c r="C156" s="48"/>
      <c r="D156" s="48"/>
      <c r="E156" s="48"/>
      <c r="F156" s="48"/>
      <c r="G156" s="48"/>
      <c r="H156" s="48"/>
    </row>
    <row r="157" spans="1:8">
      <c r="A157" s="48"/>
      <c r="B157" s="48"/>
      <c r="C157" s="48"/>
      <c r="D157" s="48"/>
      <c r="E157" s="48"/>
      <c r="F157" s="48"/>
      <c r="G157" s="48"/>
      <c r="H157" s="48"/>
    </row>
    <row r="158" spans="1:8">
      <c r="A158" s="48"/>
      <c r="B158" s="48"/>
      <c r="C158" s="48"/>
      <c r="D158" s="48"/>
      <c r="E158" s="48"/>
      <c r="F158" s="48"/>
      <c r="G158" s="48"/>
      <c r="H158" s="48"/>
    </row>
    <row r="159" spans="1:8">
      <c r="A159" s="48"/>
      <c r="B159" s="48"/>
      <c r="C159" s="48"/>
      <c r="D159" s="48"/>
      <c r="E159" s="48"/>
      <c r="F159" s="48"/>
      <c r="G159" s="48"/>
      <c r="H159" s="48"/>
    </row>
    <row r="160" spans="1:8">
      <c r="A160" s="48"/>
      <c r="B160" s="48"/>
      <c r="C160" s="48"/>
      <c r="D160" s="48"/>
      <c r="E160" s="48"/>
      <c r="F160" s="48"/>
      <c r="G160" s="48"/>
      <c r="H160" s="48"/>
    </row>
    <row r="161" spans="1:8">
      <c r="A161" s="48"/>
      <c r="B161" s="48"/>
      <c r="C161" s="48"/>
      <c r="D161" s="48"/>
      <c r="E161" s="48"/>
      <c r="F161" s="48"/>
      <c r="G161" s="48"/>
      <c r="H161" s="48"/>
    </row>
    <row r="162" spans="1:8">
      <c r="A162" s="48"/>
      <c r="B162" s="48"/>
      <c r="C162" s="48"/>
      <c r="D162" s="48"/>
      <c r="E162" s="48"/>
      <c r="F162" s="48"/>
      <c r="G162" s="48"/>
      <c r="H162" s="48"/>
    </row>
    <row r="163" spans="1:8">
      <c r="A163" s="48"/>
      <c r="B163" s="48"/>
      <c r="C163" s="48"/>
      <c r="D163" s="48"/>
      <c r="E163" s="48"/>
      <c r="F163" s="48"/>
      <c r="G163" s="48"/>
      <c r="H163" s="48"/>
    </row>
    <row r="164" spans="1:8">
      <c r="A164" s="48"/>
      <c r="B164" s="48"/>
      <c r="C164" s="48"/>
      <c r="D164" s="48"/>
      <c r="E164" s="48"/>
      <c r="F164" s="48"/>
      <c r="G164" s="48"/>
      <c r="H164" s="48"/>
    </row>
    <row r="165" spans="1:8">
      <c r="A165" s="48"/>
      <c r="B165" s="48"/>
      <c r="C165" s="48"/>
      <c r="D165" s="48"/>
      <c r="E165" s="48"/>
      <c r="F165" s="48"/>
      <c r="G165" s="48"/>
      <c r="H165" s="48"/>
    </row>
    <row r="166" spans="1:8">
      <c r="A166" s="48"/>
      <c r="B166" s="48"/>
      <c r="C166" s="48"/>
      <c r="D166" s="48"/>
      <c r="E166" s="48"/>
      <c r="F166" s="48"/>
      <c r="G166" s="48"/>
      <c r="H166" s="48"/>
    </row>
  </sheetData>
  <mergeCells count="22">
    <mergeCell ref="F1:H1"/>
    <mergeCell ref="F2:H2"/>
    <mergeCell ref="F3:H3"/>
    <mergeCell ref="H10:H11"/>
    <mergeCell ref="F9:H9"/>
    <mergeCell ref="A6:H6"/>
    <mergeCell ref="A41:H41"/>
    <mergeCell ref="C32:C33"/>
    <mergeCell ref="A32:A33"/>
    <mergeCell ref="F10:G10"/>
    <mergeCell ref="B8:B11"/>
    <mergeCell ref="A8:A11"/>
    <mergeCell ref="C8:C11"/>
    <mergeCell ref="E32:E33"/>
    <mergeCell ref="F32:F33"/>
    <mergeCell ref="B32:B33"/>
    <mergeCell ref="D32:D33"/>
    <mergeCell ref="D8:D11"/>
    <mergeCell ref="E8:H8"/>
    <mergeCell ref="G32:G33"/>
    <mergeCell ref="H32:H33"/>
    <mergeCell ref="E9:E11"/>
  </mergeCells>
  <phoneticPr fontId="5" type="noConversion"/>
  <pageMargins left="0.78740157480314965" right="0.39370078740157483" top="0.39370078740157483" bottom="0.19685039370078741" header="0" footer="0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0"/>
  <sheetViews>
    <sheetView zoomScale="135" zoomScaleNormal="135" workbookViewId="0">
      <selection activeCell="G3" sqref="G3:J3"/>
    </sheetView>
  </sheetViews>
  <sheetFormatPr defaultRowHeight="12.75"/>
  <cols>
    <col min="1" max="1" width="3.7109375" customWidth="1"/>
    <col min="2" max="2" width="7.28515625" customWidth="1"/>
    <col min="3" max="3" width="30" customWidth="1"/>
    <col min="4" max="4" width="9.5703125" customWidth="1"/>
    <col min="5" max="5" width="9.140625" customWidth="1"/>
    <col min="6" max="6" width="8.28515625" customWidth="1"/>
    <col min="7" max="7" width="8" customWidth="1"/>
    <col min="8" max="8" width="7.7109375" customWidth="1"/>
    <col min="9" max="10" width="6.7109375" customWidth="1"/>
  </cols>
  <sheetData>
    <row r="1" spans="1:10" ht="15.75">
      <c r="A1" s="1"/>
      <c r="B1" s="1"/>
      <c r="C1" s="148"/>
      <c r="D1" s="148"/>
      <c r="E1" s="148"/>
      <c r="F1" s="148"/>
      <c r="G1" s="266" t="s">
        <v>7</v>
      </c>
      <c r="H1" s="266"/>
      <c r="I1" s="266"/>
      <c r="J1" s="266"/>
    </row>
    <row r="2" spans="1:10" ht="15.75">
      <c r="A2" s="1"/>
      <c r="B2" s="1"/>
      <c r="C2" s="148"/>
      <c r="D2" s="148"/>
      <c r="E2" s="148"/>
      <c r="F2" s="148"/>
      <c r="G2" s="266" t="s">
        <v>420</v>
      </c>
      <c r="H2" s="266"/>
      <c r="I2" s="266"/>
      <c r="J2" s="266"/>
    </row>
    <row r="3" spans="1:10" ht="15.75">
      <c r="A3" s="1"/>
      <c r="B3" s="1"/>
      <c r="C3" s="149"/>
      <c r="D3" s="149"/>
      <c r="E3" s="149"/>
      <c r="F3" s="149"/>
      <c r="G3" s="266" t="s">
        <v>455</v>
      </c>
      <c r="H3" s="266"/>
      <c r="I3" s="266"/>
      <c r="J3" s="266"/>
    </row>
    <row r="4" spans="1:10" ht="15.75">
      <c r="A4" s="1"/>
      <c r="B4" s="1"/>
      <c r="C4" s="149"/>
      <c r="D4" s="149"/>
      <c r="E4" s="149"/>
      <c r="F4" s="149"/>
      <c r="G4" s="266" t="s">
        <v>183</v>
      </c>
      <c r="H4" s="266"/>
      <c r="I4" s="266"/>
      <c r="J4" s="266"/>
    </row>
    <row r="5" spans="1:10">
      <c r="A5" s="1"/>
      <c r="B5" s="1"/>
      <c r="C5" s="1"/>
      <c r="D5" s="1"/>
      <c r="E5" s="1"/>
      <c r="F5" s="1"/>
      <c r="G5" s="147"/>
      <c r="H5" s="147"/>
      <c r="I5" s="147"/>
      <c r="J5" s="147"/>
    </row>
    <row r="6" spans="1:10">
      <c r="A6" s="295" t="s">
        <v>422</v>
      </c>
      <c r="B6" s="295"/>
      <c r="C6" s="295"/>
      <c r="D6" s="295"/>
      <c r="E6" s="295"/>
      <c r="F6" s="295"/>
      <c r="G6" s="295"/>
      <c r="H6" s="295"/>
      <c r="I6" s="295"/>
      <c r="J6" s="150"/>
    </row>
    <row r="7" spans="1:10">
      <c r="A7" s="1"/>
      <c r="B7" s="293"/>
      <c r="C7" s="293"/>
      <c r="D7" s="293"/>
      <c r="E7" s="293"/>
      <c r="F7" s="293"/>
      <c r="G7" s="293"/>
      <c r="H7" s="293"/>
      <c r="I7" s="293"/>
      <c r="J7" s="147"/>
    </row>
    <row r="8" spans="1:10">
      <c r="A8" s="1"/>
      <c r="B8" s="1"/>
      <c r="C8" s="1"/>
      <c r="D8" s="1"/>
      <c r="E8" s="1"/>
      <c r="F8" s="1"/>
      <c r="G8" s="147"/>
      <c r="H8" s="147"/>
      <c r="I8" s="292" t="s">
        <v>352</v>
      </c>
      <c r="J8" s="292"/>
    </row>
    <row r="9" spans="1:10" ht="12.75" customHeight="1">
      <c r="A9" s="296" t="s">
        <v>113</v>
      </c>
      <c r="B9" s="296" t="s">
        <v>188</v>
      </c>
      <c r="C9" s="296" t="s">
        <v>51</v>
      </c>
      <c r="D9" s="297" t="s">
        <v>175</v>
      </c>
      <c r="E9" s="245" t="s">
        <v>189</v>
      </c>
      <c r="F9" s="245" t="s">
        <v>176</v>
      </c>
      <c r="G9" s="245" t="s">
        <v>3</v>
      </c>
      <c r="H9" s="260" t="s">
        <v>4</v>
      </c>
      <c r="I9" s="261"/>
      <c r="J9" s="262"/>
    </row>
    <row r="10" spans="1:10" ht="12.75" customHeight="1">
      <c r="A10" s="296"/>
      <c r="B10" s="296"/>
      <c r="C10" s="296"/>
      <c r="D10" s="298"/>
      <c r="E10" s="246"/>
      <c r="F10" s="246"/>
      <c r="G10" s="246"/>
      <c r="H10" s="260" t="s">
        <v>166</v>
      </c>
      <c r="I10" s="262"/>
      <c r="J10" s="245" t="s">
        <v>190</v>
      </c>
    </row>
    <row r="11" spans="1:10" ht="63.75" customHeight="1">
      <c r="A11" s="296"/>
      <c r="B11" s="296"/>
      <c r="C11" s="296"/>
      <c r="D11" s="299"/>
      <c r="E11" s="247"/>
      <c r="F11" s="247"/>
      <c r="G11" s="247"/>
      <c r="H11" s="167" t="s">
        <v>167</v>
      </c>
      <c r="I11" s="168" t="s">
        <v>191</v>
      </c>
      <c r="J11" s="247"/>
    </row>
    <row r="12" spans="1:10">
      <c r="A12" s="130">
        <v>1</v>
      </c>
      <c r="B12" s="130">
        <v>2</v>
      </c>
      <c r="C12" s="130">
        <v>3</v>
      </c>
      <c r="D12" s="130">
        <v>4</v>
      </c>
      <c r="E12" s="130">
        <v>5</v>
      </c>
      <c r="F12" s="130">
        <v>6</v>
      </c>
      <c r="G12" s="130">
        <v>7</v>
      </c>
      <c r="H12" s="130">
        <v>8</v>
      </c>
      <c r="I12" s="130">
        <v>9</v>
      </c>
      <c r="J12" s="130">
        <v>10</v>
      </c>
    </row>
    <row r="13" spans="1:10" ht="25.5">
      <c r="A13" s="69" t="s">
        <v>114</v>
      </c>
      <c r="B13" s="153" t="s">
        <v>10</v>
      </c>
      <c r="C13" s="154" t="s">
        <v>11</v>
      </c>
      <c r="D13" s="155">
        <f>SUM(D14:D34)</f>
        <v>182200</v>
      </c>
      <c r="E13" s="155">
        <f t="shared" ref="E13:J13" si="0">SUM(E14:E34)</f>
        <v>59600</v>
      </c>
      <c r="F13" s="155">
        <f t="shared" si="0"/>
        <v>21800</v>
      </c>
      <c r="G13" s="155">
        <f t="shared" si="0"/>
        <v>263600</v>
      </c>
      <c r="H13" s="155">
        <f t="shared" si="0"/>
        <v>263600</v>
      </c>
      <c r="I13" s="155">
        <f t="shared" si="0"/>
        <v>26600</v>
      </c>
      <c r="J13" s="155">
        <f t="shared" si="0"/>
        <v>0</v>
      </c>
    </row>
    <row r="14" spans="1:10">
      <c r="A14" s="69" t="s">
        <v>116</v>
      </c>
      <c r="B14" s="156" t="s">
        <v>30</v>
      </c>
      <c r="C14" s="157" t="s">
        <v>12</v>
      </c>
      <c r="D14" s="151"/>
      <c r="E14" s="151">
        <v>6000</v>
      </c>
      <c r="F14" s="151">
        <v>4000</v>
      </c>
      <c r="G14" s="158">
        <f t="shared" ref="G14:G39" si="1">SUM(D14:F14)</f>
        <v>10000</v>
      </c>
      <c r="H14" s="158">
        <f t="shared" ref="H14:H39" si="2">G14-J14</f>
        <v>10000</v>
      </c>
      <c r="I14" s="158"/>
      <c r="J14" s="158"/>
    </row>
    <row r="15" spans="1:10">
      <c r="A15" s="69" t="s">
        <v>117</v>
      </c>
      <c r="B15" s="156" t="s">
        <v>31</v>
      </c>
      <c r="C15" s="157" t="s">
        <v>312</v>
      </c>
      <c r="D15" s="151">
        <v>9500</v>
      </c>
      <c r="E15" s="151">
        <v>700</v>
      </c>
      <c r="F15" s="151">
        <v>3000</v>
      </c>
      <c r="G15" s="158">
        <f t="shared" si="1"/>
        <v>13200</v>
      </c>
      <c r="H15" s="158">
        <f t="shared" si="2"/>
        <v>13200</v>
      </c>
      <c r="I15" s="158"/>
      <c r="J15" s="158"/>
    </row>
    <row r="16" spans="1:10">
      <c r="A16" s="40" t="s">
        <v>118</v>
      </c>
      <c r="B16" s="159" t="s">
        <v>32</v>
      </c>
      <c r="C16" s="157" t="s">
        <v>337</v>
      </c>
      <c r="D16" s="151">
        <v>7500</v>
      </c>
      <c r="E16" s="151"/>
      <c r="F16" s="151">
        <v>400</v>
      </c>
      <c r="G16" s="158">
        <f t="shared" si="1"/>
        <v>7900</v>
      </c>
      <c r="H16" s="158">
        <f t="shared" si="2"/>
        <v>7900</v>
      </c>
      <c r="I16" s="158"/>
      <c r="J16" s="158"/>
    </row>
    <row r="17" spans="1:10" ht="25.5">
      <c r="A17" s="40" t="s">
        <v>119</v>
      </c>
      <c r="B17" s="159" t="s">
        <v>33</v>
      </c>
      <c r="C17" s="157" t="s">
        <v>313</v>
      </c>
      <c r="D17" s="151">
        <v>17000</v>
      </c>
      <c r="E17" s="151"/>
      <c r="F17" s="151">
        <v>2000</v>
      </c>
      <c r="G17" s="158">
        <f>SUM(D17:F17)</f>
        <v>19000</v>
      </c>
      <c r="H17" s="158">
        <f t="shared" si="2"/>
        <v>19000</v>
      </c>
      <c r="I17" s="158"/>
      <c r="J17" s="158"/>
    </row>
    <row r="18" spans="1:10">
      <c r="A18" s="40" t="s">
        <v>120</v>
      </c>
      <c r="B18" s="159" t="s">
        <v>34</v>
      </c>
      <c r="C18" s="157" t="s">
        <v>338</v>
      </c>
      <c r="D18" s="152">
        <v>4000</v>
      </c>
      <c r="E18" s="152">
        <v>2000</v>
      </c>
      <c r="F18" s="152">
        <v>1500</v>
      </c>
      <c r="G18" s="158">
        <f t="shared" si="1"/>
        <v>7500</v>
      </c>
      <c r="H18" s="158">
        <f t="shared" si="2"/>
        <v>7500</v>
      </c>
      <c r="I18" s="158">
        <v>2700</v>
      </c>
      <c r="J18" s="158"/>
    </row>
    <row r="19" spans="1:10" ht="25.5">
      <c r="A19" s="40" t="s">
        <v>121</v>
      </c>
      <c r="B19" s="159" t="s">
        <v>35</v>
      </c>
      <c r="C19" s="157" t="s">
        <v>339</v>
      </c>
      <c r="D19" s="151"/>
      <c r="E19" s="151"/>
      <c r="F19" s="151">
        <v>2800</v>
      </c>
      <c r="G19" s="158">
        <f t="shared" si="1"/>
        <v>2800</v>
      </c>
      <c r="H19" s="158">
        <f t="shared" si="2"/>
        <v>2800</v>
      </c>
      <c r="I19" s="158"/>
      <c r="J19" s="158"/>
    </row>
    <row r="20" spans="1:10" ht="25.5" customHeight="1">
      <c r="A20" s="40" t="s">
        <v>122</v>
      </c>
      <c r="B20" s="159" t="s">
        <v>36</v>
      </c>
      <c r="C20" s="157" t="s">
        <v>13</v>
      </c>
      <c r="D20" s="151">
        <v>4000</v>
      </c>
      <c r="E20" s="151"/>
      <c r="F20" s="151">
        <v>700</v>
      </c>
      <c r="G20" s="158">
        <f t="shared" si="1"/>
        <v>4700</v>
      </c>
      <c r="H20" s="158">
        <f t="shared" si="2"/>
        <v>4700</v>
      </c>
      <c r="I20" s="158"/>
      <c r="J20" s="158"/>
    </row>
    <row r="21" spans="1:10">
      <c r="A21" s="40" t="s">
        <v>123</v>
      </c>
      <c r="B21" s="159" t="s">
        <v>37</v>
      </c>
      <c r="C21" s="157" t="s">
        <v>14</v>
      </c>
      <c r="D21" s="151">
        <v>8000</v>
      </c>
      <c r="E21" s="151">
        <v>300</v>
      </c>
      <c r="F21" s="151">
        <v>2100</v>
      </c>
      <c r="G21" s="158">
        <f t="shared" si="1"/>
        <v>10400</v>
      </c>
      <c r="H21" s="158">
        <f t="shared" si="2"/>
        <v>10400</v>
      </c>
      <c r="I21" s="158"/>
      <c r="J21" s="158"/>
    </row>
    <row r="22" spans="1:10" ht="25.5">
      <c r="A22" s="40" t="s">
        <v>124</v>
      </c>
      <c r="B22" s="159" t="s">
        <v>38</v>
      </c>
      <c r="C22" s="157" t="s">
        <v>314</v>
      </c>
      <c r="D22" s="152">
        <v>500</v>
      </c>
      <c r="E22" s="152"/>
      <c r="F22" s="152">
        <v>100</v>
      </c>
      <c r="G22" s="158">
        <f t="shared" si="1"/>
        <v>600</v>
      </c>
      <c r="H22" s="158">
        <f t="shared" si="2"/>
        <v>600</v>
      </c>
      <c r="I22" s="158"/>
      <c r="J22" s="158"/>
    </row>
    <row r="23" spans="1:10" ht="25.5">
      <c r="A23" s="40" t="s">
        <v>125</v>
      </c>
      <c r="B23" s="159" t="s">
        <v>39</v>
      </c>
      <c r="C23" s="157" t="s">
        <v>315</v>
      </c>
      <c r="D23" s="152">
        <v>4700</v>
      </c>
      <c r="E23" s="152"/>
      <c r="F23" s="152">
        <v>200</v>
      </c>
      <c r="G23" s="158">
        <f t="shared" si="1"/>
        <v>4900</v>
      </c>
      <c r="H23" s="158">
        <f t="shared" si="2"/>
        <v>4900</v>
      </c>
      <c r="I23" s="158"/>
      <c r="J23" s="158"/>
    </row>
    <row r="24" spans="1:10" ht="25.5">
      <c r="A24" s="40" t="s">
        <v>126</v>
      </c>
      <c r="B24" s="159" t="s">
        <v>40</v>
      </c>
      <c r="C24" s="157" t="s">
        <v>316</v>
      </c>
      <c r="D24" s="152">
        <v>5000</v>
      </c>
      <c r="E24" s="152"/>
      <c r="F24" s="152">
        <v>300</v>
      </c>
      <c r="G24" s="158">
        <f t="shared" si="1"/>
        <v>5300</v>
      </c>
      <c r="H24" s="158">
        <f t="shared" si="2"/>
        <v>5300</v>
      </c>
      <c r="I24" s="158"/>
      <c r="J24" s="158"/>
    </row>
    <row r="25" spans="1:10" ht="12.75" customHeight="1">
      <c r="A25" s="40" t="s">
        <v>127</v>
      </c>
      <c r="B25" s="159" t="s">
        <v>41</v>
      </c>
      <c r="C25" s="157" t="s">
        <v>340</v>
      </c>
      <c r="D25" s="152"/>
      <c r="E25" s="152"/>
      <c r="F25" s="152">
        <v>400</v>
      </c>
      <c r="G25" s="158">
        <f t="shared" si="1"/>
        <v>400</v>
      </c>
      <c r="H25" s="158">
        <f t="shared" si="2"/>
        <v>400</v>
      </c>
      <c r="I25" s="151"/>
      <c r="J25" s="151"/>
    </row>
    <row r="26" spans="1:10" ht="12.75" customHeight="1">
      <c r="A26" s="40" t="s">
        <v>128</v>
      </c>
      <c r="B26" s="159" t="s">
        <v>42</v>
      </c>
      <c r="C26" s="157" t="s">
        <v>15</v>
      </c>
      <c r="D26" s="151">
        <v>32000</v>
      </c>
      <c r="E26" s="151"/>
      <c r="F26" s="151">
        <v>600</v>
      </c>
      <c r="G26" s="158">
        <f t="shared" si="1"/>
        <v>32600</v>
      </c>
      <c r="H26" s="158">
        <f t="shared" si="2"/>
        <v>32600</v>
      </c>
      <c r="I26" s="151"/>
      <c r="J26" s="151"/>
    </row>
    <row r="27" spans="1:10">
      <c r="A27" s="69" t="s">
        <v>129</v>
      </c>
      <c r="B27" s="156" t="s">
        <v>43</v>
      </c>
      <c r="C27" s="157" t="s">
        <v>16</v>
      </c>
      <c r="D27" s="151">
        <v>35000</v>
      </c>
      <c r="E27" s="151">
        <v>7400</v>
      </c>
      <c r="F27" s="151">
        <v>1400</v>
      </c>
      <c r="G27" s="158">
        <f t="shared" si="1"/>
        <v>43800</v>
      </c>
      <c r="H27" s="158">
        <f t="shared" si="2"/>
        <v>43800</v>
      </c>
      <c r="I27" s="151"/>
      <c r="J27" s="151"/>
    </row>
    <row r="28" spans="1:10">
      <c r="A28" s="69" t="s">
        <v>130</v>
      </c>
      <c r="B28" s="156" t="s">
        <v>44</v>
      </c>
      <c r="C28" s="157" t="s">
        <v>161</v>
      </c>
      <c r="D28" s="151">
        <v>20500</v>
      </c>
      <c r="E28" s="151"/>
      <c r="F28" s="151">
        <v>2200</v>
      </c>
      <c r="G28" s="158">
        <f t="shared" si="1"/>
        <v>22700</v>
      </c>
      <c r="H28" s="158">
        <f t="shared" si="2"/>
        <v>22700</v>
      </c>
      <c r="I28" s="125"/>
      <c r="J28" s="125"/>
    </row>
    <row r="29" spans="1:10">
      <c r="A29" s="40" t="s">
        <v>131</v>
      </c>
      <c r="B29" s="159" t="s">
        <v>45</v>
      </c>
      <c r="C29" s="157" t="s">
        <v>317</v>
      </c>
      <c r="D29" s="151">
        <v>4600</v>
      </c>
      <c r="E29" s="151"/>
      <c r="F29" s="151"/>
      <c r="G29" s="158">
        <f t="shared" si="1"/>
        <v>4600</v>
      </c>
      <c r="H29" s="158">
        <f t="shared" si="2"/>
        <v>4600</v>
      </c>
      <c r="I29" s="125">
        <v>3500</v>
      </c>
      <c r="J29" s="125"/>
    </row>
    <row r="30" spans="1:10">
      <c r="A30" s="69" t="s">
        <v>132</v>
      </c>
      <c r="B30" s="156" t="s">
        <v>46</v>
      </c>
      <c r="C30" s="157" t="s">
        <v>54</v>
      </c>
      <c r="D30" s="151">
        <v>19400</v>
      </c>
      <c r="E30" s="151"/>
      <c r="F30" s="151">
        <v>100</v>
      </c>
      <c r="G30" s="158">
        <f t="shared" si="1"/>
        <v>19500</v>
      </c>
      <c r="H30" s="158">
        <f t="shared" si="2"/>
        <v>19500</v>
      </c>
      <c r="I30" s="125">
        <v>14800</v>
      </c>
      <c r="J30" s="125"/>
    </row>
    <row r="31" spans="1:10" ht="25.5">
      <c r="A31" s="40" t="s">
        <v>133</v>
      </c>
      <c r="B31" s="159" t="s">
        <v>47</v>
      </c>
      <c r="C31" s="157" t="s">
        <v>310</v>
      </c>
      <c r="D31" s="151">
        <v>7300</v>
      </c>
      <c r="E31" s="151">
        <v>4300</v>
      </c>
      <c r="F31" s="151"/>
      <c r="G31" s="158">
        <f t="shared" si="1"/>
        <v>11600</v>
      </c>
      <c r="H31" s="158">
        <f t="shared" si="2"/>
        <v>11600</v>
      </c>
      <c r="I31" s="125">
        <v>5600</v>
      </c>
      <c r="J31" s="125"/>
    </row>
    <row r="32" spans="1:10" ht="25.5">
      <c r="A32" s="40" t="s">
        <v>135</v>
      </c>
      <c r="B32" s="159" t="s">
        <v>48</v>
      </c>
      <c r="C32" s="157" t="s">
        <v>70</v>
      </c>
      <c r="D32" s="151">
        <v>3200</v>
      </c>
      <c r="E32" s="151">
        <v>37600</v>
      </c>
      <c r="F32" s="151"/>
      <c r="G32" s="158">
        <f t="shared" si="1"/>
        <v>40800</v>
      </c>
      <c r="H32" s="158">
        <f t="shared" si="2"/>
        <v>40800</v>
      </c>
      <c r="I32" s="125"/>
      <c r="J32" s="125"/>
    </row>
    <row r="33" spans="1:10" ht="25.5">
      <c r="A33" s="69" t="s">
        <v>137</v>
      </c>
      <c r="B33" s="156" t="s">
        <v>49</v>
      </c>
      <c r="C33" s="157" t="s">
        <v>360</v>
      </c>
      <c r="D33" s="151"/>
      <c r="E33" s="151">
        <v>100</v>
      </c>
      <c r="F33" s="151"/>
      <c r="G33" s="158">
        <f t="shared" si="1"/>
        <v>100</v>
      </c>
      <c r="H33" s="158">
        <f t="shared" si="2"/>
        <v>100</v>
      </c>
      <c r="I33" s="125"/>
      <c r="J33" s="125"/>
    </row>
    <row r="34" spans="1:10">
      <c r="A34" s="69" t="s">
        <v>139</v>
      </c>
      <c r="B34" s="156" t="s">
        <v>53</v>
      </c>
      <c r="C34" s="157" t="s">
        <v>55</v>
      </c>
      <c r="D34" s="151"/>
      <c r="E34" s="151">
        <v>1200</v>
      </c>
      <c r="F34" s="151"/>
      <c r="G34" s="158">
        <f t="shared" si="1"/>
        <v>1200</v>
      </c>
      <c r="H34" s="158">
        <f t="shared" si="2"/>
        <v>1200</v>
      </c>
      <c r="I34" s="125"/>
      <c r="J34" s="125"/>
    </row>
    <row r="35" spans="1:10" ht="38.25">
      <c r="A35" s="40" t="s">
        <v>141</v>
      </c>
      <c r="B35" s="184" t="s">
        <v>9</v>
      </c>
      <c r="C35" s="154" t="s">
        <v>17</v>
      </c>
      <c r="D35" s="185">
        <f>SUM(D36:D39)</f>
        <v>758000</v>
      </c>
      <c r="E35" s="185">
        <f>SUM(E36:E39)</f>
        <v>142200</v>
      </c>
      <c r="F35" s="185">
        <f>SUM(F36:F39)</f>
        <v>0</v>
      </c>
      <c r="G35" s="186">
        <f t="shared" si="1"/>
        <v>900200</v>
      </c>
      <c r="H35" s="186">
        <f t="shared" si="2"/>
        <v>890200</v>
      </c>
      <c r="I35" s="135">
        <f>SUM(I36:I39)</f>
        <v>422000</v>
      </c>
      <c r="J35" s="135">
        <f>SUM(J36:J39)</f>
        <v>10000</v>
      </c>
    </row>
    <row r="36" spans="1:10" ht="25.5">
      <c r="A36" s="40" t="s">
        <v>142</v>
      </c>
      <c r="B36" s="159" t="s">
        <v>24</v>
      </c>
      <c r="C36" s="157" t="s">
        <v>160</v>
      </c>
      <c r="D36" s="151">
        <v>3000</v>
      </c>
      <c r="E36" s="151">
        <v>9000</v>
      </c>
      <c r="F36" s="151"/>
      <c r="G36" s="158">
        <f t="shared" si="1"/>
        <v>12000</v>
      </c>
      <c r="H36" s="158">
        <f t="shared" si="2"/>
        <v>12000</v>
      </c>
      <c r="I36" s="125">
        <v>4400</v>
      </c>
      <c r="J36" s="125"/>
    </row>
    <row r="37" spans="1:10">
      <c r="A37" s="69" t="s">
        <v>143</v>
      </c>
      <c r="B37" s="156" t="s">
        <v>25</v>
      </c>
      <c r="C37" s="157" t="s">
        <v>87</v>
      </c>
      <c r="D37" s="151">
        <v>755000</v>
      </c>
      <c r="E37" s="151">
        <v>130000</v>
      </c>
      <c r="F37" s="151"/>
      <c r="G37" s="158">
        <f t="shared" si="1"/>
        <v>885000</v>
      </c>
      <c r="H37" s="158">
        <f t="shared" si="2"/>
        <v>875000</v>
      </c>
      <c r="I37" s="125">
        <v>417600</v>
      </c>
      <c r="J37" s="125">
        <v>10000</v>
      </c>
    </row>
    <row r="38" spans="1:10">
      <c r="A38" s="69" t="s">
        <v>144</v>
      </c>
      <c r="B38" s="156" t="s">
        <v>177</v>
      </c>
      <c r="C38" s="157" t="s">
        <v>86</v>
      </c>
      <c r="D38" s="151"/>
      <c r="E38" s="151">
        <v>200</v>
      </c>
      <c r="F38" s="151"/>
      <c r="G38" s="158">
        <f t="shared" si="1"/>
        <v>200</v>
      </c>
      <c r="H38" s="158">
        <f t="shared" si="2"/>
        <v>200</v>
      </c>
      <c r="I38" s="125"/>
      <c r="J38" s="125"/>
    </row>
    <row r="39" spans="1:10" ht="25.5">
      <c r="A39" s="40" t="s">
        <v>145</v>
      </c>
      <c r="B39" s="156" t="s">
        <v>178</v>
      </c>
      <c r="C39" s="157" t="s">
        <v>293</v>
      </c>
      <c r="D39" s="151"/>
      <c r="E39" s="151">
        <v>3000</v>
      </c>
      <c r="F39" s="151"/>
      <c r="G39" s="158">
        <f t="shared" si="1"/>
        <v>3000</v>
      </c>
      <c r="H39" s="158">
        <f t="shared" si="2"/>
        <v>3000</v>
      </c>
      <c r="I39" s="125"/>
      <c r="J39" s="125"/>
    </row>
    <row r="40" spans="1:10" ht="38.25">
      <c r="A40" s="40" t="s">
        <v>239</v>
      </c>
      <c r="B40" s="184" t="s">
        <v>58</v>
      </c>
      <c r="C40" s="154" t="s">
        <v>354</v>
      </c>
      <c r="D40" s="185">
        <f t="shared" ref="D40:J40" si="3">SUM(D41:D45)</f>
        <v>0</v>
      </c>
      <c r="E40" s="185">
        <f t="shared" si="3"/>
        <v>2000</v>
      </c>
      <c r="F40" s="185">
        <f t="shared" si="3"/>
        <v>7200</v>
      </c>
      <c r="G40" s="185">
        <f t="shared" si="3"/>
        <v>9200</v>
      </c>
      <c r="H40" s="185">
        <f t="shared" si="3"/>
        <v>9200</v>
      </c>
      <c r="I40" s="185">
        <f t="shared" si="3"/>
        <v>0</v>
      </c>
      <c r="J40" s="185">
        <f t="shared" si="3"/>
        <v>0</v>
      </c>
    </row>
    <row r="41" spans="1:10">
      <c r="A41" s="69" t="s">
        <v>240</v>
      </c>
      <c r="B41" s="156" t="s">
        <v>62</v>
      </c>
      <c r="C41" s="157" t="s">
        <v>59</v>
      </c>
      <c r="D41" s="151"/>
      <c r="E41" s="151">
        <v>1200</v>
      </c>
      <c r="F41" s="151"/>
      <c r="G41" s="158">
        <f>SUM(D41:F41)</f>
        <v>1200</v>
      </c>
      <c r="H41" s="158">
        <f>G41-J41</f>
        <v>1200</v>
      </c>
      <c r="I41" s="125"/>
      <c r="J41" s="125"/>
    </row>
    <row r="42" spans="1:10" ht="25.5">
      <c r="A42" s="40" t="s">
        <v>241</v>
      </c>
      <c r="B42" s="159" t="s">
        <v>63</v>
      </c>
      <c r="C42" s="157" t="s">
        <v>303</v>
      </c>
      <c r="D42" s="151"/>
      <c r="E42" s="151">
        <v>300</v>
      </c>
      <c r="F42" s="151"/>
      <c r="G42" s="158">
        <f>SUM(D42:F42)</f>
        <v>300</v>
      </c>
      <c r="H42" s="158">
        <f>G42-J42</f>
        <v>300</v>
      </c>
      <c r="I42" s="125"/>
      <c r="J42" s="125"/>
    </row>
    <row r="43" spans="1:10">
      <c r="A43" s="40" t="s">
        <v>242</v>
      </c>
      <c r="B43" s="159" t="s">
        <v>64</v>
      </c>
      <c r="C43" s="157" t="s">
        <v>78</v>
      </c>
      <c r="D43" s="151"/>
      <c r="E43" s="151">
        <v>300</v>
      </c>
      <c r="F43" s="151">
        <v>7000</v>
      </c>
      <c r="G43" s="158">
        <f>SUM(D43:F43)</f>
        <v>7300</v>
      </c>
      <c r="H43" s="158">
        <f>G43-J43</f>
        <v>7300</v>
      </c>
      <c r="I43" s="125"/>
      <c r="J43" s="125"/>
    </row>
    <row r="44" spans="1:10">
      <c r="A44" s="40" t="s">
        <v>243</v>
      </c>
      <c r="B44" s="159" t="s">
        <v>65</v>
      </c>
      <c r="C44" s="157" t="s">
        <v>60</v>
      </c>
      <c r="D44" s="151"/>
      <c r="E44" s="151">
        <v>200</v>
      </c>
      <c r="F44" s="151"/>
      <c r="G44" s="158">
        <f>SUM(D44:F44)</f>
        <v>200</v>
      </c>
      <c r="H44" s="158">
        <f>G44-J44</f>
        <v>200</v>
      </c>
      <c r="I44" s="125"/>
      <c r="J44" s="125"/>
    </row>
    <row r="45" spans="1:10" ht="12.75" customHeight="1">
      <c r="A45" s="40" t="s">
        <v>244</v>
      </c>
      <c r="B45" s="159" t="s">
        <v>67</v>
      </c>
      <c r="C45" s="157" t="s">
        <v>61</v>
      </c>
      <c r="D45" s="151"/>
      <c r="E45" s="151"/>
      <c r="F45" s="151">
        <v>200</v>
      </c>
      <c r="G45" s="158">
        <f>SUM(D45:F45)</f>
        <v>200</v>
      </c>
      <c r="H45" s="158">
        <f>G45-J45</f>
        <v>200</v>
      </c>
      <c r="I45" s="125"/>
      <c r="J45" s="125"/>
    </row>
    <row r="46" spans="1:10" ht="38.25">
      <c r="A46" s="40" t="s">
        <v>245</v>
      </c>
      <c r="B46" s="184" t="s">
        <v>20</v>
      </c>
      <c r="C46" s="154" t="s">
        <v>21</v>
      </c>
      <c r="D46" s="185">
        <f t="shared" ref="D46:J46" si="4">SUM(D47)</f>
        <v>0</v>
      </c>
      <c r="E46" s="185">
        <f t="shared" si="4"/>
        <v>0</v>
      </c>
      <c r="F46" s="185">
        <f t="shared" si="4"/>
        <v>34000</v>
      </c>
      <c r="G46" s="185">
        <f t="shared" si="4"/>
        <v>34000</v>
      </c>
      <c r="H46" s="185">
        <f t="shared" si="4"/>
        <v>34000</v>
      </c>
      <c r="I46" s="185">
        <f t="shared" si="4"/>
        <v>0</v>
      </c>
      <c r="J46" s="185">
        <f t="shared" si="4"/>
        <v>0</v>
      </c>
    </row>
    <row r="47" spans="1:10" ht="25.5">
      <c r="A47" s="40" t="s">
        <v>246</v>
      </c>
      <c r="B47" s="159" t="s">
        <v>27</v>
      </c>
      <c r="C47" s="157" t="s">
        <v>19</v>
      </c>
      <c r="D47" s="151"/>
      <c r="E47" s="151"/>
      <c r="F47" s="151">
        <v>34000</v>
      </c>
      <c r="G47" s="158">
        <f>SUM(D47:F47)</f>
        <v>34000</v>
      </c>
      <c r="H47" s="158">
        <f>G47-J47</f>
        <v>34000</v>
      </c>
      <c r="I47" s="125"/>
      <c r="J47" s="125"/>
    </row>
    <row r="48" spans="1:10">
      <c r="A48" s="69" t="s">
        <v>247</v>
      </c>
      <c r="B48" s="160"/>
      <c r="C48" s="161" t="s">
        <v>180</v>
      </c>
      <c r="D48" s="133">
        <f t="shared" ref="D48:J48" si="5">SUM(D46+D40+D35+D13)</f>
        <v>940200</v>
      </c>
      <c r="E48" s="133">
        <f t="shared" si="5"/>
        <v>203800</v>
      </c>
      <c r="F48" s="133">
        <f t="shared" si="5"/>
        <v>63000</v>
      </c>
      <c r="G48" s="133">
        <f t="shared" si="5"/>
        <v>1207000</v>
      </c>
      <c r="H48" s="133">
        <f t="shared" si="5"/>
        <v>1197000</v>
      </c>
      <c r="I48" s="133">
        <f t="shared" si="5"/>
        <v>448600</v>
      </c>
      <c r="J48" s="133">
        <f t="shared" si="5"/>
        <v>10000</v>
      </c>
    </row>
    <row r="49" spans="1:10">
      <c r="A49" s="1"/>
      <c r="B49" s="1"/>
      <c r="C49" s="1"/>
      <c r="D49" s="1"/>
      <c r="E49" s="1"/>
      <c r="F49" s="1"/>
      <c r="G49" s="147"/>
      <c r="H49" s="147"/>
      <c r="I49" s="147"/>
      <c r="J49" s="147"/>
    </row>
    <row r="50" spans="1:10">
      <c r="A50" s="294" t="s">
        <v>181</v>
      </c>
      <c r="B50" s="294"/>
      <c r="C50" s="294"/>
      <c r="D50" s="294"/>
      <c r="E50" s="294"/>
      <c r="F50" s="294"/>
      <c r="G50" s="294"/>
      <c r="H50" s="294"/>
      <c r="I50" s="294"/>
      <c r="J50" s="294"/>
    </row>
  </sheetData>
  <mergeCells count="18">
    <mergeCell ref="A50:J50"/>
    <mergeCell ref="A6:I6"/>
    <mergeCell ref="A9:A11"/>
    <mergeCell ref="B9:B11"/>
    <mergeCell ref="C9:C11"/>
    <mergeCell ref="D9:D11"/>
    <mergeCell ref="E9:E11"/>
    <mergeCell ref="F9:F11"/>
    <mergeCell ref="G9:G11"/>
    <mergeCell ref="H9:J9"/>
    <mergeCell ref="H10:I10"/>
    <mergeCell ref="G1:J1"/>
    <mergeCell ref="G2:J2"/>
    <mergeCell ref="G3:J3"/>
    <mergeCell ref="J10:J11"/>
    <mergeCell ref="I8:J8"/>
    <mergeCell ref="G4:J4"/>
    <mergeCell ref="B7:I7"/>
  </mergeCells>
  <phoneticPr fontId="5" type="noConversion"/>
  <pageMargins left="0.78740157480314965" right="0.19685039370078741" top="0.39370078740157483" bottom="0.39370078740157483" header="0" footer="0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29.42578125" customWidth="1"/>
    <col min="4" max="4" width="9.85546875" customWidth="1"/>
    <col min="5" max="6" width="9.42578125" customWidth="1"/>
    <col min="7" max="8" width="10.7109375" customWidth="1"/>
  </cols>
  <sheetData>
    <row r="1" spans="1:9" ht="14.1" customHeight="1">
      <c r="A1" s="3"/>
      <c r="B1" s="3"/>
      <c r="C1" s="3"/>
      <c r="D1" s="36"/>
      <c r="E1" s="36"/>
      <c r="F1" s="266" t="s">
        <v>7</v>
      </c>
      <c r="G1" s="266"/>
      <c r="H1" s="266"/>
      <c r="I1" s="17"/>
    </row>
    <row r="2" spans="1:9" ht="14.1" customHeight="1">
      <c r="A2" s="3"/>
      <c r="B2" s="3"/>
      <c r="C2" s="3"/>
      <c r="D2" s="35"/>
      <c r="E2" s="36"/>
      <c r="F2" s="266" t="s">
        <v>420</v>
      </c>
      <c r="G2" s="266"/>
      <c r="H2" s="266"/>
      <c r="I2" s="17"/>
    </row>
    <row r="3" spans="1:9" ht="14.1" customHeight="1">
      <c r="A3" s="3"/>
      <c r="B3" s="3"/>
      <c r="C3" s="3"/>
      <c r="D3" s="35"/>
      <c r="E3" s="36"/>
      <c r="F3" s="266" t="s">
        <v>454</v>
      </c>
      <c r="G3" s="266"/>
      <c r="H3" s="266"/>
      <c r="I3" s="17"/>
    </row>
    <row r="4" spans="1:9" ht="14.1" customHeight="1">
      <c r="A4" s="3"/>
      <c r="B4" s="3"/>
      <c r="C4" s="3"/>
      <c r="D4" s="35"/>
      <c r="E4" s="36"/>
      <c r="F4" s="266" t="s">
        <v>358</v>
      </c>
      <c r="G4" s="266"/>
      <c r="H4" s="266"/>
      <c r="I4" s="17"/>
    </row>
    <row r="5" spans="1:9" ht="15" customHeight="1">
      <c r="A5" s="1"/>
      <c r="B5" s="2"/>
      <c r="C5" s="17"/>
      <c r="D5" s="17"/>
      <c r="E5" s="17"/>
      <c r="F5" s="17"/>
      <c r="G5" s="17"/>
      <c r="H5" s="17"/>
    </row>
    <row r="6" spans="1:9">
      <c r="A6" s="300" t="s">
        <v>433</v>
      </c>
      <c r="B6" s="300"/>
      <c r="C6" s="300"/>
      <c r="D6" s="300"/>
      <c r="E6" s="300"/>
      <c r="F6" s="300"/>
      <c r="G6" s="300"/>
      <c r="H6" s="300"/>
    </row>
    <row r="7" spans="1:9" ht="12.75" customHeight="1">
      <c r="A7" s="34"/>
      <c r="B7" s="34"/>
      <c r="C7" s="34"/>
      <c r="D7" s="34"/>
      <c r="E7" s="34"/>
      <c r="F7" s="34"/>
      <c r="G7" s="34"/>
      <c r="H7" s="34"/>
      <c r="I7" s="34"/>
    </row>
    <row r="8" spans="1:9">
      <c r="A8" s="1"/>
      <c r="B8" s="2"/>
      <c r="C8" s="3"/>
      <c r="D8" s="44"/>
      <c r="E8" s="165"/>
      <c r="F8" s="165"/>
      <c r="G8" s="165"/>
      <c r="H8" s="164" t="s">
        <v>352</v>
      </c>
    </row>
    <row r="9" spans="1:9" ht="12.75" customHeight="1">
      <c r="A9" s="245" t="s">
        <v>0</v>
      </c>
      <c r="B9" s="248" t="s">
        <v>1</v>
      </c>
      <c r="C9" s="245" t="s">
        <v>51</v>
      </c>
      <c r="D9" s="254" t="s">
        <v>2</v>
      </c>
      <c r="E9" s="260" t="s">
        <v>168</v>
      </c>
      <c r="F9" s="261"/>
      <c r="G9" s="261"/>
      <c r="H9" s="262"/>
    </row>
    <row r="10" spans="1:9">
      <c r="A10" s="246"/>
      <c r="B10" s="249"/>
      <c r="C10" s="246"/>
      <c r="D10" s="255"/>
      <c r="E10" s="245" t="s">
        <v>3</v>
      </c>
      <c r="F10" s="270" t="s">
        <v>4</v>
      </c>
      <c r="G10" s="270"/>
      <c r="H10" s="271"/>
    </row>
    <row r="11" spans="1:9" ht="12.75" customHeight="1">
      <c r="A11" s="246"/>
      <c r="B11" s="249"/>
      <c r="C11" s="246"/>
      <c r="D11" s="255"/>
      <c r="E11" s="246"/>
      <c r="F11" s="272" t="s">
        <v>166</v>
      </c>
      <c r="G11" s="272"/>
      <c r="H11" s="245" t="s">
        <v>52</v>
      </c>
    </row>
    <row r="12" spans="1:9" ht="25.5" customHeight="1">
      <c r="A12" s="247"/>
      <c r="B12" s="250"/>
      <c r="C12" s="247"/>
      <c r="D12" s="256"/>
      <c r="E12" s="247"/>
      <c r="F12" s="129" t="s">
        <v>167</v>
      </c>
      <c r="G12" s="131" t="s">
        <v>8</v>
      </c>
      <c r="H12" s="247"/>
    </row>
    <row r="13" spans="1:9">
      <c r="A13" s="5">
        <v>1</v>
      </c>
      <c r="B13" s="6" t="s">
        <v>5</v>
      </c>
      <c r="C13" s="4">
        <v>3</v>
      </c>
      <c r="D13" s="6" t="s">
        <v>6</v>
      </c>
      <c r="E13" s="4">
        <v>5</v>
      </c>
      <c r="F13" s="4">
        <v>6</v>
      </c>
      <c r="G13" s="4">
        <v>7</v>
      </c>
      <c r="H13" s="4">
        <v>8</v>
      </c>
    </row>
    <row r="14" spans="1:9" ht="38.25">
      <c r="A14" s="38" t="s">
        <v>114</v>
      </c>
      <c r="B14" s="32" t="s">
        <v>9</v>
      </c>
      <c r="C14" s="23" t="s">
        <v>17</v>
      </c>
      <c r="D14" s="153"/>
      <c r="E14" s="183">
        <f>SUM(E15)</f>
        <v>256000</v>
      </c>
      <c r="F14" s="183">
        <f>SUM(F15)</f>
        <v>256000</v>
      </c>
      <c r="G14" s="183">
        <f>SUM(G15)</f>
        <v>0</v>
      </c>
      <c r="H14" s="183">
        <f>SUM(H15)</f>
        <v>0</v>
      </c>
    </row>
    <row r="15" spans="1:9" ht="25.5">
      <c r="A15" s="40" t="s">
        <v>116</v>
      </c>
      <c r="B15" s="251" t="s">
        <v>24</v>
      </c>
      <c r="C15" s="10" t="s">
        <v>73</v>
      </c>
      <c r="D15" s="153"/>
      <c r="E15" s="183">
        <f>SUM(E16:E16)</f>
        <v>256000</v>
      </c>
      <c r="F15" s="183">
        <f>SUM(F16:F16)</f>
        <v>256000</v>
      </c>
      <c r="G15" s="183">
        <f>SUM(G16:G16)</f>
        <v>0</v>
      </c>
      <c r="H15" s="183">
        <f>SUM(H16:H16)</f>
        <v>0</v>
      </c>
    </row>
    <row r="16" spans="1:9">
      <c r="A16" s="40" t="s">
        <v>117</v>
      </c>
      <c r="B16" s="252"/>
      <c r="C16" s="59" t="s">
        <v>359</v>
      </c>
      <c r="D16" s="55" t="s">
        <v>76</v>
      </c>
      <c r="E16" s="60">
        <v>256000</v>
      </c>
      <c r="F16" s="137">
        <f>E16-H16</f>
        <v>256000</v>
      </c>
      <c r="G16" s="4"/>
      <c r="H16" s="4"/>
    </row>
    <row r="17" spans="1:8" ht="38.25">
      <c r="A17" s="38" t="s">
        <v>118</v>
      </c>
      <c r="B17" s="184" t="s">
        <v>20</v>
      </c>
      <c r="C17" s="154" t="s">
        <v>21</v>
      </c>
      <c r="D17" s="215"/>
      <c r="E17" s="219">
        <f>SUM(E19+E18)</f>
        <v>16000</v>
      </c>
      <c r="F17" s="111">
        <f>E17-H17</f>
        <v>16000</v>
      </c>
      <c r="G17" s="238">
        <f>G18+G19</f>
        <v>12700</v>
      </c>
      <c r="H17" s="238">
        <f>H18+H19</f>
        <v>0</v>
      </c>
    </row>
    <row r="18" spans="1:8" ht="25.5">
      <c r="A18" s="38" t="s">
        <v>119</v>
      </c>
      <c r="B18" s="159" t="s">
        <v>27</v>
      </c>
      <c r="C18" s="157" t="s">
        <v>295</v>
      </c>
      <c r="D18" s="215" t="s">
        <v>20</v>
      </c>
      <c r="E18" s="218">
        <v>1900</v>
      </c>
      <c r="F18" s="236">
        <f>E18-H18</f>
        <v>1900</v>
      </c>
      <c r="G18" s="237">
        <v>1400</v>
      </c>
      <c r="H18" s="237"/>
    </row>
    <row r="19" spans="1:8" ht="25.5">
      <c r="A19" s="38" t="s">
        <v>120</v>
      </c>
      <c r="B19" s="159" t="s">
        <v>28</v>
      </c>
      <c r="C19" s="157" t="s">
        <v>19</v>
      </c>
      <c r="D19" s="215" t="s">
        <v>20</v>
      </c>
      <c r="E19" s="218">
        <v>14100</v>
      </c>
      <c r="F19" s="236">
        <f>E19-H19</f>
        <v>14100</v>
      </c>
      <c r="G19" s="237">
        <v>11300</v>
      </c>
      <c r="H19" s="237"/>
    </row>
    <row r="20" spans="1:8">
      <c r="A20" s="7" t="s">
        <v>121</v>
      </c>
      <c r="B20" s="14"/>
      <c r="C20" s="15" t="s">
        <v>180</v>
      </c>
      <c r="D20" s="16"/>
      <c r="E20" s="28">
        <f>SUM(E14+E17)</f>
        <v>272000</v>
      </c>
      <c r="F20" s="28">
        <f>SUM(F14+F17)</f>
        <v>272000</v>
      </c>
      <c r="G20" s="28">
        <f>SUM(G14+G17)</f>
        <v>12700</v>
      </c>
      <c r="H20" s="28">
        <f>SUM(H14+H17)</f>
        <v>0</v>
      </c>
    </row>
    <row r="22" spans="1:8">
      <c r="A22" s="268" t="s">
        <v>174</v>
      </c>
      <c r="B22" s="268"/>
      <c r="C22" s="268"/>
      <c r="D22" s="268"/>
      <c r="E22" s="268"/>
      <c r="F22" s="268"/>
      <c r="G22" s="268"/>
      <c r="H22" s="268"/>
    </row>
    <row r="25" spans="1:8">
      <c r="E25" s="141"/>
    </row>
  </sheetData>
  <mergeCells count="16">
    <mergeCell ref="A22:H22"/>
    <mergeCell ref="E9:H9"/>
    <mergeCell ref="E10:E12"/>
    <mergeCell ref="F10:H10"/>
    <mergeCell ref="F11:G11"/>
    <mergeCell ref="H11:H12"/>
    <mergeCell ref="A9:A12"/>
    <mergeCell ref="B9:B12"/>
    <mergeCell ref="C9:C12"/>
    <mergeCell ref="D9:D12"/>
    <mergeCell ref="B15:B16"/>
    <mergeCell ref="F4:H4"/>
    <mergeCell ref="F1:H1"/>
    <mergeCell ref="F2:H2"/>
    <mergeCell ref="F3:H3"/>
    <mergeCell ref="A6:H6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4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33" customWidth="1"/>
    <col min="4" max="4" width="8.85546875" customWidth="1"/>
    <col min="5" max="5" width="8.7109375" customWidth="1"/>
    <col min="6" max="6" width="8.85546875" customWidth="1"/>
    <col min="7" max="7" width="11" customWidth="1"/>
    <col min="8" max="8" width="10.140625" customWidth="1"/>
  </cols>
  <sheetData>
    <row r="1" spans="1:12" ht="12.75" customHeight="1">
      <c r="A1" s="3"/>
      <c r="B1" s="3"/>
      <c r="C1" s="3"/>
      <c r="D1" s="35"/>
      <c r="E1" s="36"/>
      <c r="F1" s="264" t="s">
        <v>7</v>
      </c>
      <c r="G1" s="264"/>
      <c r="H1" s="264"/>
    </row>
    <row r="2" spans="1:12" ht="14.1" customHeight="1">
      <c r="A2" s="3"/>
      <c r="B2" s="3"/>
      <c r="C2" s="3"/>
      <c r="D2" s="35"/>
      <c r="E2" s="36"/>
      <c r="F2" s="264" t="s">
        <v>420</v>
      </c>
      <c r="G2" s="264"/>
      <c r="H2" s="264"/>
    </row>
    <row r="3" spans="1:12" ht="12.75" customHeight="1">
      <c r="A3" s="1"/>
      <c r="B3" s="2"/>
      <c r="C3" s="3"/>
      <c r="D3" s="36"/>
      <c r="E3" s="36"/>
      <c r="F3" s="264" t="s">
        <v>454</v>
      </c>
      <c r="G3" s="264"/>
      <c r="H3" s="264"/>
    </row>
    <row r="4" spans="1:12" ht="12.75" customHeight="1">
      <c r="A4" s="1"/>
      <c r="B4" s="2"/>
      <c r="C4" s="17"/>
      <c r="D4" s="17"/>
      <c r="E4" s="17"/>
      <c r="F4" s="266" t="s">
        <v>187</v>
      </c>
      <c r="G4" s="266"/>
      <c r="H4" s="266"/>
    </row>
    <row r="5" spans="1:12">
      <c r="A5" s="265" t="s">
        <v>444</v>
      </c>
      <c r="B5" s="265"/>
      <c r="C5" s="265"/>
      <c r="D5" s="265"/>
      <c r="E5" s="265"/>
      <c r="F5" s="265"/>
      <c r="G5" s="265"/>
      <c r="H5" s="265"/>
    </row>
    <row r="6" spans="1:12" ht="12.75" customHeight="1">
      <c r="A6" s="265"/>
      <c r="B6" s="265"/>
      <c r="C6" s="265"/>
      <c r="D6" s="265"/>
      <c r="E6" s="265"/>
      <c r="F6" s="265"/>
      <c r="G6" s="265"/>
      <c r="H6" s="265"/>
      <c r="I6" s="34"/>
    </row>
    <row r="7" spans="1:12">
      <c r="A7" s="265"/>
      <c r="B7" s="265"/>
      <c r="C7" s="265"/>
      <c r="D7" s="265"/>
      <c r="E7" s="265"/>
      <c r="F7" s="265"/>
      <c r="G7" s="265"/>
      <c r="H7" s="265"/>
    </row>
    <row r="8" spans="1:12" ht="12.75" customHeight="1">
      <c r="A8" s="34"/>
      <c r="B8" s="34"/>
      <c r="C8" s="34"/>
      <c r="D8" s="34"/>
      <c r="E8" s="34"/>
      <c r="F8" s="34"/>
      <c r="G8" s="34"/>
      <c r="H8" s="34"/>
    </row>
    <row r="9" spans="1:12">
      <c r="A9" s="1"/>
      <c r="B9" s="2"/>
      <c r="C9" s="3"/>
      <c r="D9" s="44"/>
      <c r="E9" s="165"/>
      <c r="F9" s="165"/>
      <c r="G9" s="165"/>
      <c r="H9" s="164" t="s">
        <v>352</v>
      </c>
    </row>
    <row r="10" spans="1:12" ht="12.75" customHeight="1">
      <c r="A10" s="245" t="s">
        <v>0</v>
      </c>
      <c r="B10" s="248" t="s">
        <v>1</v>
      </c>
      <c r="C10" s="245" t="s">
        <v>51</v>
      </c>
      <c r="D10" s="254" t="s">
        <v>2</v>
      </c>
      <c r="E10" s="260" t="s">
        <v>69</v>
      </c>
      <c r="F10" s="261"/>
      <c r="G10" s="261"/>
      <c r="H10" s="262"/>
    </row>
    <row r="11" spans="1:12" ht="25.5" customHeight="1">
      <c r="A11" s="246"/>
      <c r="B11" s="249"/>
      <c r="C11" s="246"/>
      <c r="D11" s="255"/>
      <c r="E11" s="245" t="s">
        <v>3</v>
      </c>
      <c r="F11" s="270" t="s">
        <v>4</v>
      </c>
      <c r="G11" s="270"/>
      <c r="H11" s="271"/>
    </row>
    <row r="12" spans="1:12">
      <c r="A12" s="246"/>
      <c r="B12" s="249"/>
      <c r="C12" s="246"/>
      <c r="D12" s="255"/>
      <c r="E12" s="246"/>
      <c r="F12" s="272" t="s">
        <v>166</v>
      </c>
      <c r="G12" s="272"/>
      <c r="H12" s="245" t="s">
        <v>52</v>
      </c>
    </row>
    <row r="13" spans="1:12" ht="25.5">
      <c r="A13" s="247"/>
      <c r="B13" s="250"/>
      <c r="C13" s="247"/>
      <c r="D13" s="256"/>
      <c r="E13" s="247"/>
      <c r="F13" s="129" t="s">
        <v>167</v>
      </c>
      <c r="G13" s="131" t="s">
        <v>8</v>
      </c>
      <c r="H13" s="247"/>
    </row>
    <row r="14" spans="1:12">
      <c r="A14" s="5">
        <v>1</v>
      </c>
      <c r="B14" s="6" t="s">
        <v>5</v>
      </c>
      <c r="C14" s="4">
        <v>3</v>
      </c>
      <c r="D14" s="6" t="s">
        <v>6</v>
      </c>
      <c r="E14" s="4">
        <v>5</v>
      </c>
      <c r="F14" s="4">
        <v>6</v>
      </c>
      <c r="G14" s="4">
        <v>7</v>
      </c>
      <c r="H14" s="4">
        <v>8</v>
      </c>
    </row>
    <row r="15" spans="1:12" ht="25.5">
      <c r="A15" s="38" t="s">
        <v>114</v>
      </c>
      <c r="B15" s="123" t="s">
        <v>10</v>
      </c>
      <c r="C15" s="18" t="s">
        <v>11</v>
      </c>
      <c r="D15" s="13"/>
      <c r="E15" s="111">
        <f>SUM(E16:E37)</f>
        <v>4142200</v>
      </c>
      <c r="F15" s="111">
        <f>SUM(F16:F37)</f>
        <v>4128200</v>
      </c>
      <c r="G15" s="111">
        <f>SUM(G16:G37)</f>
        <v>2236500</v>
      </c>
      <c r="H15" s="111">
        <f>SUM(H16:H37)</f>
        <v>14000</v>
      </c>
      <c r="L15" s="48"/>
    </row>
    <row r="16" spans="1:12">
      <c r="A16" s="33" t="s">
        <v>116</v>
      </c>
      <c r="B16" s="13" t="s">
        <v>30</v>
      </c>
      <c r="C16" s="19" t="s">
        <v>12</v>
      </c>
      <c r="D16" s="13" t="s">
        <v>74</v>
      </c>
      <c r="E16" s="21">
        <f>298900+2000</f>
        <v>300900</v>
      </c>
      <c r="F16" s="21">
        <f t="shared" ref="F16:F27" si="0">E16-H16</f>
        <v>298900</v>
      </c>
      <c r="G16" s="21">
        <v>113500</v>
      </c>
      <c r="H16" s="21">
        <v>2000</v>
      </c>
    </row>
    <row r="17" spans="1:8">
      <c r="A17" s="33" t="s">
        <v>117</v>
      </c>
      <c r="B17" s="13" t="s">
        <v>31</v>
      </c>
      <c r="C17" s="19" t="s">
        <v>312</v>
      </c>
      <c r="D17" s="13" t="s">
        <v>75</v>
      </c>
      <c r="E17" s="21">
        <v>218900</v>
      </c>
      <c r="F17" s="21">
        <f t="shared" si="0"/>
        <v>218900</v>
      </c>
      <c r="G17" s="21">
        <v>85000</v>
      </c>
      <c r="H17" s="21"/>
    </row>
    <row r="18" spans="1:8">
      <c r="A18" s="38" t="s">
        <v>118</v>
      </c>
      <c r="B18" s="43" t="s">
        <v>32</v>
      </c>
      <c r="C18" s="19" t="s">
        <v>337</v>
      </c>
      <c r="D18" s="43" t="s">
        <v>75</v>
      </c>
      <c r="E18" s="42">
        <v>275800</v>
      </c>
      <c r="F18" s="42">
        <f t="shared" si="0"/>
        <v>274900</v>
      </c>
      <c r="G18" s="42">
        <v>142700</v>
      </c>
      <c r="H18" s="42">
        <v>900</v>
      </c>
    </row>
    <row r="19" spans="1:8" ht="25.5">
      <c r="A19" s="38" t="s">
        <v>119</v>
      </c>
      <c r="B19" s="43" t="s">
        <v>33</v>
      </c>
      <c r="C19" s="19" t="s">
        <v>313</v>
      </c>
      <c r="D19" s="43" t="s">
        <v>75</v>
      </c>
      <c r="E19" s="42">
        <v>212700</v>
      </c>
      <c r="F19" s="42">
        <f t="shared" si="0"/>
        <v>212700</v>
      </c>
      <c r="G19" s="42">
        <v>99400</v>
      </c>
      <c r="H19" s="42"/>
    </row>
    <row r="20" spans="1:8">
      <c r="A20" s="38" t="s">
        <v>120</v>
      </c>
      <c r="B20" s="43" t="s">
        <v>34</v>
      </c>
      <c r="C20" s="19" t="s">
        <v>338</v>
      </c>
      <c r="D20" s="43" t="s">
        <v>75</v>
      </c>
      <c r="E20" s="42">
        <v>260600</v>
      </c>
      <c r="F20" s="42">
        <f t="shared" si="0"/>
        <v>258600</v>
      </c>
      <c r="G20" s="42">
        <v>132300</v>
      </c>
      <c r="H20" s="42">
        <v>2000</v>
      </c>
    </row>
    <row r="21" spans="1:8" ht="12.75" customHeight="1">
      <c r="A21" s="38" t="s">
        <v>121</v>
      </c>
      <c r="B21" s="43" t="s">
        <v>35</v>
      </c>
      <c r="C21" s="19" t="s">
        <v>339</v>
      </c>
      <c r="D21" s="43" t="s">
        <v>75</v>
      </c>
      <c r="E21" s="42">
        <v>254200</v>
      </c>
      <c r="F21" s="42">
        <f t="shared" si="0"/>
        <v>253100</v>
      </c>
      <c r="G21" s="42">
        <v>94600</v>
      </c>
      <c r="H21" s="42">
        <v>1100</v>
      </c>
    </row>
    <row r="22" spans="1:8">
      <c r="A22" s="38" t="s">
        <v>122</v>
      </c>
      <c r="B22" s="43" t="s">
        <v>36</v>
      </c>
      <c r="C22" s="19" t="s">
        <v>328</v>
      </c>
      <c r="D22" s="43" t="s">
        <v>75</v>
      </c>
      <c r="E22" s="42">
        <v>209300</v>
      </c>
      <c r="F22" s="42">
        <f t="shared" si="0"/>
        <v>209300</v>
      </c>
      <c r="G22" s="42">
        <v>107700</v>
      </c>
      <c r="H22" s="42"/>
    </row>
    <row r="23" spans="1:8" ht="12.75" customHeight="1">
      <c r="A23" s="38" t="s">
        <v>123</v>
      </c>
      <c r="B23" s="43" t="s">
        <v>37</v>
      </c>
      <c r="C23" s="19" t="s">
        <v>14</v>
      </c>
      <c r="D23" s="43" t="s">
        <v>75</v>
      </c>
      <c r="E23" s="42">
        <v>180700</v>
      </c>
      <c r="F23" s="42">
        <f t="shared" si="0"/>
        <v>180700</v>
      </c>
      <c r="G23" s="42">
        <v>97700</v>
      </c>
      <c r="H23" s="42"/>
    </row>
    <row r="24" spans="1:8" ht="25.5">
      <c r="A24" s="38" t="s">
        <v>124</v>
      </c>
      <c r="B24" s="43" t="s">
        <v>38</v>
      </c>
      <c r="C24" s="19" t="s">
        <v>314</v>
      </c>
      <c r="D24" s="43" t="s">
        <v>75</v>
      </c>
      <c r="E24" s="42">
        <v>92300</v>
      </c>
      <c r="F24" s="42">
        <f t="shared" si="0"/>
        <v>92300</v>
      </c>
      <c r="G24" s="42">
        <v>44900</v>
      </c>
      <c r="H24" s="42"/>
    </row>
    <row r="25" spans="1:8">
      <c r="A25" s="38" t="s">
        <v>125</v>
      </c>
      <c r="B25" s="43" t="s">
        <v>39</v>
      </c>
      <c r="C25" s="19" t="s">
        <v>315</v>
      </c>
      <c r="D25" s="43" t="s">
        <v>75</v>
      </c>
      <c r="E25" s="42">
        <v>143400</v>
      </c>
      <c r="F25" s="42">
        <f t="shared" si="0"/>
        <v>142200</v>
      </c>
      <c r="G25" s="42">
        <v>70000</v>
      </c>
      <c r="H25" s="42">
        <v>1200</v>
      </c>
    </row>
    <row r="26" spans="1:8">
      <c r="A26" s="38" t="s">
        <v>126</v>
      </c>
      <c r="B26" s="43" t="s">
        <v>40</v>
      </c>
      <c r="C26" s="19" t="s">
        <v>316</v>
      </c>
      <c r="D26" s="43" t="s">
        <v>75</v>
      </c>
      <c r="E26" s="42">
        <v>136100</v>
      </c>
      <c r="F26" s="42">
        <f t="shared" si="0"/>
        <v>136100</v>
      </c>
      <c r="G26" s="42">
        <v>67800</v>
      </c>
      <c r="H26" s="42"/>
    </row>
    <row r="27" spans="1:8">
      <c r="A27" s="38" t="s">
        <v>127</v>
      </c>
      <c r="B27" s="43" t="s">
        <v>41</v>
      </c>
      <c r="C27" s="19" t="s">
        <v>340</v>
      </c>
      <c r="D27" s="43" t="s">
        <v>75</v>
      </c>
      <c r="E27" s="42">
        <v>114300</v>
      </c>
      <c r="F27" s="42">
        <f t="shared" si="0"/>
        <v>114300</v>
      </c>
      <c r="G27" s="42">
        <v>63200</v>
      </c>
      <c r="H27" s="42"/>
    </row>
    <row r="28" spans="1:8">
      <c r="A28" s="33" t="s">
        <v>128</v>
      </c>
      <c r="B28" s="13" t="s">
        <v>42</v>
      </c>
      <c r="C28" s="19" t="s">
        <v>15</v>
      </c>
      <c r="D28" s="13" t="s">
        <v>75</v>
      </c>
      <c r="E28" s="21">
        <v>225600</v>
      </c>
      <c r="F28" s="21">
        <f>E28-H28</f>
        <v>224800</v>
      </c>
      <c r="G28" s="21">
        <v>128800</v>
      </c>
      <c r="H28" s="21">
        <v>800</v>
      </c>
    </row>
    <row r="29" spans="1:8">
      <c r="A29" s="33" t="s">
        <v>129</v>
      </c>
      <c r="B29" s="13" t="s">
        <v>43</v>
      </c>
      <c r="C29" s="19" t="s">
        <v>16</v>
      </c>
      <c r="D29" s="13" t="s">
        <v>75</v>
      </c>
      <c r="E29" s="21">
        <v>332000</v>
      </c>
      <c r="F29" s="21">
        <f>E29-H29</f>
        <v>332000</v>
      </c>
      <c r="G29" s="21">
        <v>205200</v>
      </c>
      <c r="H29" s="21"/>
    </row>
    <row r="30" spans="1:8">
      <c r="A30" s="33" t="s">
        <v>130</v>
      </c>
      <c r="B30" s="13" t="s">
        <v>44</v>
      </c>
      <c r="C30" s="19" t="s">
        <v>161</v>
      </c>
      <c r="D30" s="13" t="s">
        <v>75</v>
      </c>
      <c r="E30" s="21">
        <v>172600</v>
      </c>
      <c r="F30" s="21">
        <f>E30-H30</f>
        <v>172600</v>
      </c>
      <c r="G30" s="21">
        <v>103100</v>
      </c>
      <c r="H30" s="21"/>
    </row>
    <row r="31" spans="1:8" ht="12.75" customHeight="1">
      <c r="A31" s="38" t="s">
        <v>131</v>
      </c>
      <c r="B31" s="43" t="s">
        <v>45</v>
      </c>
      <c r="C31" s="19" t="s">
        <v>317</v>
      </c>
      <c r="D31" s="13" t="s">
        <v>75</v>
      </c>
      <c r="E31" s="42">
        <v>143100</v>
      </c>
      <c r="F31" s="42">
        <f>E31-H31</f>
        <v>143100</v>
      </c>
      <c r="G31" s="42">
        <v>106300</v>
      </c>
      <c r="H31" s="42"/>
    </row>
    <row r="32" spans="1:8" ht="12.75" customHeight="1">
      <c r="A32" s="33" t="s">
        <v>132</v>
      </c>
      <c r="B32" s="13" t="s">
        <v>46</v>
      </c>
      <c r="C32" s="19" t="s">
        <v>54</v>
      </c>
      <c r="D32" s="13" t="s">
        <v>75</v>
      </c>
      <c r="E32" s="21">
        <v>340700</v>
      </c>
      <c r="F32" s="42">
        <f t="shared" ref="F32:F39" si="1">E32-H32</f>
        <v>336200</v>
      </c>
      <c r="G32" s="21">
        <v>245700</v>
      </c>
      <c r="H32" s="21">
        <v>4500</v>
      </c>
    </row>
    <row r="33" spans="1:8" ht="25.5">
      <c r="A33" s="38" t="s">
        <v>133</v>
      </c>
      <c r="B33" s="43" t="s">
        <v>47</v>
      </c>
      <c r="C33" s="19" t="s">
        <v>310</v>
      </c>
      <c r="D33" s="43" t="s">
        <v>75</v>
      </c>
      <c r="E33" s="42">
        <v>141300</v>
      </c>
      <c r="F33" s="42">
        <f t="shared" si="1"/>
        <v>139800</v>
      </c>
      <c r="G33" s="42">
        <v>98900</v>
      </c>
      <c r="H33" s="42">
        <v>1500</v>
      </c>
    </row>
    <row r="34" spans="1:8" ht="25.5">
      <c r="A34" s="38" t="s">
        <v>135</v>
      </c>
      <c r="B34" s="43" t="s">
        <v>48</v>
      </c>
      <c r="C34" s="19" t="s">
        <v>70</v>
      </c>
      <c r="D34" s="43" t="s">
        <v>75</v>
      </c>
      <c r="E34" s="42">
        <v>227900</v>
      </c>
      <c r="F34" s="42">
        <f t="shared" si="1"/>
        <v>227900</v>
      </c>
      <c r="G34" s="42">
        <v>148000</v>
      </c>
      <c r="H34" s="42"/>
    </row>
    <row r="35" spans="1:8" ht="12.75" customHeight="1">
      <c r="A35" s="38" t="s">
        <v>137</v>
      </c>
      <c r="B35" s="43" t="s">
        <v>49</v>
      </c>
      <c r="C35" s="19" t="s">
        <v>360</v>
      </c>
      <c r="D35" s="43" t="s">
        <v>75</v>
      </c>
      <c r="E35" s="42">
        <v>50600</v>
      </c>
      <c r="F35" s="42">
        <f t="shared" si="1"/>
        <v>50600</v>
      </c>
      <c r="G35" s="42">
        <v>35900</v>
      </c>
      <c r="H35" s="42"/>
    </row>
    <row r="36" spans="1:8">
      <c r="A36" s="33" t="s">
        <v>139</v>
      </c>
      <c r="B36" s="13" t="s">
        <v>53</v>
      </c>
      <c r="C36" s="19" t="s">
        <v>55</v>
      </c>
      <c r="D36" s="13" t="s">
        <v>75</v>
      </c>
      <c r="E36" s="21">
        <f>79800+1000</f>
        <v>80800</v>
      </c>
      <c r="F36" s="21">
        <f t="shared" si="1"/>
        <v>80800</v>
      </c>
      <c r="G36" s="21">
        <v>45800</v>
      </c>
      <c r="H36" s="21"/>
    </row>
    <row r="37" spans="1:8" ht="12" customHeight="1">
      <c r="A37" s="38" t="s">
        <v>141</v>
      </c>
      <c r="B37" s="273" t="s">
        <v>56</v>
      </c>
      <c r="C37" s="19" t="s">
        <v>73</v>
      </c>
      <c r="D37" s="13"/>
      <c r="E37" s="42">
        <f>SUM(E38:E43)</f>
        <v>28400</v>
      </c>
      <c r="F37" s="42">
        <f>SUM(F38:F43)</f>
        <v>28400</v>
      </c>
      <c r="G37" s="42">
        <f>SUM(G38:G43)</f>
        <v>0</v>
      </c>
      <c r="H37" s="42">
        <f>SUM(H38:H43)</f>
        <v>0</v>
      </c>
    </row>
    <row r="38" spans="1:8" ht="25.5">
      <c r="A38" s="38" t="s">
        <v>142</v>
      </c>
      <c r="B38" s="301"/>
      <c r="C38" s="59" t="s">
        <v>361</v>
      </c>
      <c r="D38" s="187" t="s">
        <v>75</v>
      </c>
      <c r="E38" s="137">
        <v>3000</v>
      </c>
      <c r="F38" s="137">
        <f t="shared" si="1"/>
        <v>3000</v>
      </c>
      <c r="G38" s="42"/>
      <c r="H38" s="42"/>
    </row>
    <row r="39" spans="1:8">
      <c r="A39" s="38" t="s">
        <v>143</v>
      </c>
      <c r="B39" s="301"/>
      <c r="C39" s="59" t="s">
        <v>362</v>
      </c>
      <c r="D39" s="187" t="s">
        <v>75</v>
      </c>
      <c r="E39" s="137">
        <f>6000-2000</f>
        <v>4000</v>
      </c>
      <c r="F39" s="137">
        <f t="shared" si="1"/>
        <v>4000</v>
      </c>
      <c r="G39" s="42"/>
      <c r="H39" s="42"/>
    </row>
    <row r="40" spans="1:8" ht="25.5" customHeight="1">
      <c r="A40" s="38" t="s">
        <v>144</v>
      </c>
      <c r="B40" s="301"/>
      <c r="C40" s="59" t="s">
        <v>436</v>
      </c>
      <c r="D40" s="187" t="s">
        <v>75</v>
      </c>
      <c r="E40" s="137">
        <v>13600</v>
      </c>
      <c r="F40" s="137">
        <f>E40-H40</f>
        <v>13600</v>
      </c>
      <c r="G40" s="42"/>
      <c r="H40" s="42"/>
    </row>
    <row r="41" spans="1:8" ht="12.75" customHeight="1">
      <c r="A41" s="38" t="s">
        <v>145</v>
      </c>
      <c r="B41" s="301"/>
      <c r="C41" s="59" t="s">
        <v>363</v>
      </c>
      <c r="D41" s="187" t="s">
        <v>75</v>
      </c>
      <c r="E41" s="137">
        <v>4000</v>
      </c>
      <c r="F41" s="137">
        <f>E41-H41</f>
        <v>4000</v>
      </c>
      <c r="G41" s="42"/>
      <c r="H41" s="42"/>
    </row>
    <row r="42" spans="1:8">
      <c r="A42" s="38" t="s">
        <v>239</v>
      </c>
      <c r="B42" s="301"/>
      <c r="C42" s="59" t="s">
        <v>364</v>
      </c>
      <c r="D42" s="187" t="s">
        <v>75</v>
      </c>
      <c r="E42" s="137">
        <v>3000</v>
      </c>
      <c r="F42" s="137">
        <f>E42-H42</f>
        <v>3000</v>
      </c>
      <c r="G42" s="42"/>
      <c r="H42" s="42"/>
    </row>
    <row r="43" spans="1:8">
      <c r="A43" s="38" t="s">
        <v>240</v>
      </c>
      <c r="B43" s="274"/>
      <c r="C43" s="59" t="s">
        <v>365</v>
      </c>
      <c r="D43" s="187" t="s">
        <v>75</v>
      </c>
      <c r="E43" s="137">
        <v>800</v>
      </c>
      <c r="F43" s="137">
        <f>E43-H43</f>
        <v>800</v>
      </c>
      <c r="G43" s="42"/>
      <c r="H43" s="42"/>
    </row>
    <row r="44" spans="1:8" ht="38.25">
      <c r="A44" s="40" t="s">
        <v>241</v>
      </c>
      <c r="B44" s="32" t="s">
        <v>9</v>
      </c>
      <c r="C44" s="8" t="s">
        <v>17</v>
      </c>
      <c r="D44" s="45"/>
      <c r="E44" s="112">
        <f>E45+E46+E47+E48+E49</f>
        <v>1963200</v>
      </c>
      <c r="F44" s="112">
        <f>F45+F46+F47+F48+F49</f>
        <v>1963200</v>
      </c>
      <c r="G44" s="112">
        <f>G45+G46+G47+G48+G49</f>
        <v>468700</v>
      </c>
      <c r="H44" s="112">
        <f>H45+H46+H47+H48+H49</f>
        <v>0</v>
      </c>
    </row>
    <row r="45" spans="1:8" ht="25.5">
      <c r="A45" s="40" t="s">
        <v>242</v>
      </c>
      <c r="B45" s="41" t="s">
        <v>24</v>
      </c>
      <c r="C45" s="52" t="s">
        <v>18</v>
      </c>
      <c r="D45" s="40">
        <v>10</v>
      </c>
      <c r="E45" s="139">
        <v>294700</v>
      </c>
      <c r="F45" s="42">
        <f>E45-H45</f>
        <v>294700</v>
      </c>
      <c r="G45" s="205">
        <v>193600</v>
      </c>
      <c r="H45" s="139"/>
    </row>
    <row r="46" spans="1:8" ht="12.75" customHeight="1">
      <c r="A46" s="40" t="s">
        <v>243</v>
      </c>
      <c r="B46" s="51"/>
      <c r="C46" s="189" t="s">
        <v>293</v>
      </c>
      <c r="D46" s="38">
        <v>10</v>
      </c>
      <c r="E46" s="26">
        <v>26000</v>
      </c>
      <c r="F46" s="42">
        <f>E46-H46</f>
        <v>26000</v>
      </c>
      <c r="G46" s="29">
        <v>19800</v>
      </c>
      <c r="H46" s="26"/>
    </row>
    <row r="47" spans="1:8">
      <c r="A47" s="40" t="s">
        <v>244</v>
      </c>
      <c r="B47" s="51" t="s">
        <v>25</v>
      </c>
      <c r="C47" s="10" t="s">
        <v>87</v>
      </c>
      <c r="D47" s="39" t="s">
        <v>76</v>
      </c>
      <c r="E47" s="29">
        <f>91600+18800</f>
        <v>110400</v>
      </c>
      <c r="F47" s="42">
        <f>E47-H47</f>
        <v>110400</v>
      </c>
      <c r="G47" s="29">
        <v>68200</v>
      </c>
      <c r="H47" s="27"/>
    </row>
    <row r="48" spans="1:8">
      <c r="A48" s="40" t="s">
        <v>245</v>
      </c>
      <c r="B48" s="51" t="s">
        <v>26</v>
      </c>
      <c r="C48" s="10" t="s">
        <v>86</v>
      </c>
      <c r="D48" s="39" t="s">
        <v>76</v>
      </c>
      <c r="E48" s="29">
        <v>268100</v>
      </c>
      <c r="F48" s="42">
        <f>E48-H48</f>
        <v>268100</v>
      </c>
      <c r="G48" s="29">
        <v>187100</v>
      </c>
      <c r="H48" s="29"/>
    </row>
    <row r="49" spans="1:8" ht="12.75" customHeight="1">
      <c r="A49" s="40" t="s">
        <v>246</v>
      </c>
      <c r="B49" s="251" t="s">
        <v>178</v>
      </c>
      <c r="C49" s="12" t="s">
        <v>73</v>
      </c>
      <c r="D49" s="39"/>
      <c r="E49" s="29">
        <f>SUM(E50:E62)</f>
        <v>1264000</v>
      </c>
      <c r="F49" s="29">
        <f>SUM(F50:F62)</f>
        <v>1264000</v>
      </c>
      <c r="G49" s="29">
        <f>SUM(G50:G62)</f>
        <v>0</v>
      </c>
      <c r="H49" s="29">
        <f>SUM(H50:H62)</f>
        <v>0</v>
      </c>
    </row>
    <row r="50" spans="1:8" ht="27" customHeight="1">
      <c r="A50" s="38" t="s">
        <v>247</v>
      </c>
      <c r="B50" s="252"/>
      <c r="C50" s="222" t="s">
        <v>416</v>
      </c>
      <c r="D50" s="55" t="s">
        <v>76</v>
      </c>
      <c r="E50" s="60">
        <v>20000</v>
      </c>
      <c r="F50" s="137">
        <f>E50-H50</f>
        <v>20000</v>
      </c>
      <c r="G50" s="56"/>
      <c r="H50" s="58"/>
    </row>
    <row r="51" spans="1:8" ht="25.5">
      <c r="A51" s="38" t="s">
        <v>248</v>
      </c>
      <c r="B51" s="252"/>
      <c r="C51" s="57" t="s">
        <v>366</v>
      </c>
      <c r="D51" s="55" t="s">
        <v>76</v>
      </c>
      <c r="E51" s="60">
        <v>8000</v>
      </c>
      <c r="F51" s="137">
        <f>E51-H51</f>
        <v>8000</v>
      </c>
      <c r="G51" s="56"/>
      <c r="H51" s="58"/>
    </row>
    <row r="52" spans="1:8" ht="25.5">
      <c r="A52" s="38" t="s">
        <v>249</v>
      </c>
      <c r="B52" s="252"/>
      <c r="C52" s="57" t="s">
        <v>367</v>
      </c>
      <c r="D52" s="55" t="s">
        <v>76</v>
      </c>
      <c r="E52" s="60">
        <f>8000+2000</f>
        <v>10000</v>
      </c>
      <c r="F52" s="137">
        <f t="shared" ref="F52:F61" si="2">E52-H52</f>
        <v>10000</v>
      </c>
      <c r="G52" s="56"/>
      <c r="H52" s="58"/>
    </row>
    <row r="53" spans="1:8">
      <c r="A53" s="38" t="s">
        <v>250</v>
      </c>
      <c r="B53" s="252"/>
      <c r="C53" s="57" t="s">
        <v>359</v>
      </c>
      <c r="D53" s="55" t="s">
        <v>76</v>
      </c>
      <c r="E53" s="60">
        <v>474000</v>
      </c>
      <c r="F53" s="137">
        <f t="shared" si="2"/>
        <v>474000</v>
      </c>
      <c r="G53" s="56"/>
      <c r="H53" s="58"/>
    </row>
    <row r="54" spans="1:8">
      <c r="A54" s="38" t="s">
        <v>251</v>
      </c>
      <c r="B54" s="252"/>
      <c r="C54" s="57" t="s">
        <v>368</v>
      </c>
      <c r="D54" s="55" t="s">
        <v>76</v>
      </c>
      <c r="E54" s="60">
        <v>20000</v>
      </c>
      <c r="F54" s="137">
        <f t="shared" si="2"/>
        <v>20000</v>
      </c>
      <c r="G54" s="56"/>
      <c r="H54" s="56"/>
    </row>
    <row r="55" spans="1:8">
      <c r="A55" s="38" t="s">
        <v>252</v>
      </c>
      <c r="B55" s="252"/>
      <c r="C55" s="57" t="s">
        <v>369</v>
      </c>
      <c r="D55" s="55" t="s">
        <v>76</v>
      </c>
      <c r="E55" s="60">
        <v>1500</v>
      </c>
      <c r="F55" s="137">
        <f t="shared" si="2"/>
        <v>1500</v>
      </c>
      <c r="G55" s="56"/>
      <c r="H55" s="56"/>
    </row>
    <row r="56" spans="1:8">
      <c r="A56" s="38" t="s">
        <v>253</v>
      </c>
      <c r="B56" s="252"/>
      <c r="C56" s="57" t="s">
        <v>370</v>
      </c>
      <c r="D56" s="55" t="s">
        <v>76</v>
      </c>
      <c r="E56" s="60"/>
      <c r="F56" s="137">
        <f t="shared" si="2"/>
        <v>0</v>
      </c>
      <c r="G56" s="56"/>
      <c r="H56" s="56"/>
    </row>
    <row r="57" spans="1:8">
      <c r="A57" s="38" t="s">
        <v>254</v>
      </c>
      <c r="B57" s="252"/>
      <c r="C57" s="57" t="s">
        <v>371</v>
      </c>
      <c r="D57" s="55" t="s">
        <v>76</v>
      </c>
      <c r="E57" s="60">
        <v>60000</v>
      </c>
      <c r="F57" s="137">
        <f t="shared" si="2"/>
        <v>60000</v>
      </c>
      <c r="G57" s="56"/>
      <c r="H57" s="58"/>
    </row>
    <row r="58" spans="1:8" ht="25.5">
      <c r="A58" s="38" t="s">
        <v>255</v>
      </c>
      <c r="B58" s="252"/>
      <c r="C58" s="57" t="s">
        <v>437</v>
      </c>
      <c r="D58" s="55" t="s">
        <v>76</v>
      </c>
      <c r="E58" s="60">
        <v>15000</v>
      </c>
      <c r="F58" s="137">
        <f t="shared" si="2"/>
        <v>15000</v>
      </c>
      <c r="G58" s="56"/>
      <c r="H58" s="58"/>
    </row>
    <row r="59" spans="1:8">
      <c r="A59" s="38" t="s">
        <v>256</v>
      </c>
      <c r="B59" s="252"/>
      <c r="C59" s="57" t="s">
        <v>372</v>
      </c>
      <c r="D59" s="55" t="s">
        <v>76</v>
      </c>
      <c r="E59" s="60">
        <v>96000</v>
      </c>
      <c r="F59" s="137">
        <f t="shared" si="2"/>
        <v>96000</v>
      </c>
      <c r="G59" s="56"/>
      <c r="H59" s="58"/>
    </row>
    <row r="60" spans="1:8" ht="25.5">
      <c r="A60" s="38" t="s">
        <v>257</v>
      </c>
      <c r="B60" s="252"/>
      <c r="C60" s="57" t="s">
        <v>438</v>
      </c>
      <c r="D60" s="55" t="s">
        <v>76</v>
      </c>
      <c r="E60" s="60">
        <v>9500</v>
      </c>
      <c r="F60" s="137">
        <f t="shared" si="2"/>
        <v>9500</v>
      </c>
      <c r="G60" s="56"/>
      <c r="H60" s="58"/>
    </row>
    <row r="61" spans="1:8" ht="12.75" customHeight="1">
      <c r="A61" s="38" t="s">
        <v>258</v>
      </c>
      <c r="B61" s="252"/>
      <c r="C61" s="57" t="s">
        <v>373</v>
      </c>
      <c r="D61" s="55" t="s">
        <v>76</v>
      </c>
      <c r="E61" s="60">
        <v>470000</v>
      </c>
      <c r="F61" s="137">
        <f t="shared" si="2"/>
        <v>470000</v>
      </c>
      <c r="G61" s="56"/>
      <c r="H61" s="58"/>
    </row>
    <row r="62" spans="1:8">
      <c r="A62" s="38" t="s">
        <v>259</v>
      </c>
      <c r="B62" s="252"/>
      <c r="C62" s="57" t="s">
        <v>374</v>
      </c>
      <c r="D62" s="55" t="s">
        <v>76</v>
      </c>
      <c r="E62" s="60">
        <v>80000</v>
      </c>
      <c r="F62" s="137">
        <f>E62-H62</f>
        <v>80000</v>
      </c>
      <c r="G62" s="56"/>
      <c r="H62" s="58"/>
    </row>
    <row r="63" spans="1:8" ht="38.25">
      <c r="A63" s="38" t="s">
        <v>260</v>
      </c>
      <c r="B63" s="64" t="s">
        <v>58</v>
      </c>
      <c r="C63" s="23" t="s">
        <v>354</v>
      </c>
      <c r="D63" s="47"/>
      <c r="E63" s="112">
        <f>SUM(E64:E71)</f>
        <v>1486000</v>
      </c>
      <c r="F63" s="112">
        <f>SUM(F64:F71)</f>
        <v>1473400</v>
      </c>
      <c r="G63" s="112">
        <f>SUM(G64:G71)</f>
        <v>770400</v>
      </c>
      <c r="H63" s="112">
        <f>SUM(H64:H71)</f>
        <v>12600</v>
      </c>
    </row>
    <row r="64" spans="1:8">
      <c r="A64" s="38" t="s">
        <v>261</v>
      </c>
      <c r="B64" s="37" t="s">
        <v>62</v>
      </c>
      <c r="C64" s="10" t="s">
        <v>59</v>
      </c>
      <c r="D64" s="46" t="s">
        <v>79</v>
      </c>
      <c r="E64" s="24">
        <v>141000</v>
      </c>
      <c r="F64" s="42">
        <f t="shared" ref="F64:F70" si="3">E64-H64</f>
        <v>138900</v>
      </c>
      <c r="G64" s="24">
        <v>93800</v>
      </c>
      <c r="H64" s="24">
        <v>2100</v>
      </c>
    </row>
    <row r="65" spans="1:8" ht="25.5">
      <c r="A65" s="38" t="s">
        <v>262</v>
      </c>
      <c r="B65" s="37" t="s">
        <v>63</v>
      </c>
      <c r="C65" s="10" t="s">
        <v>303</v>
      </c>
      <c r="D65" s="39" t="s">
        <v>79</v>
      </c>
      <c r="E65" s="29">
        <v>507600</v>
      </c>
      <c r="F65" s="42">
        <f t="shared" si="3"/>
        <v>507600</v>
      </c>
      <c r="G65" s="29">
        <v>330000</v>
      </c>
      <c r="H65" s="29"/>
    </row>
    <row r="66" spans="1:8">
      <c r="A66" s="38" t="s">
        <v>263</v>
      </c>
      <c r="B66" s="37" t="s">
        <v>64</v>
      </c>
      <c r="C66" s="62" t="s">
        <v>78</v>
      </c>
      <c r="D66" s="39" t="s">
        <v>79</v>
      </c>
      <c r="E66" s="29">
        <v>340900</v>
      </c>
      <c r="F66" s="42">
        <f t="shared" si="3"/>
        <v>335700</v>
      </c>
      <c r="G66" s="29">
        <v>193000</v>
      </c>
      <c r="H66" s="29">
        <v>5200</v>
      </c>
    </row>
    <row r="67" spans="1:8" ht="12.75" customHeight="1">
      <c r="A67" s="38" t="s">
        <v>264</v>
      </c>
      <c r="B67" s="37" t="s">
        <v>65</v>
      </c>
      <c r="C67" s="10" t="s">
        <v>179</v>
      </c>
      <c r="D67" s="39" t="s">
        <v>79</v>
      </c>
      <c r="E67" s="29">
        <f>57700+500</f>
        <v>58200</v>
      </c>
      <c r="F67" s="42">
        <f t="shared" si="3"/>
        <v>58200</v>
      </c>
      <c r="G67" s="29">
        <v>39700</v>
      </c>
      <c r="H67" s="29"/>
    </row>
    <row r="68" spans="1:8">
      <c r="A68" s="38" t="s">
        <v>265</v>
      </c>
      <c r="B68" s="37" t="s">
        <v>66</v>
      </c>
      <c r="C68" s="62" t="s">
        <v>60</v>
      </c>
      <c r="D68" s="39" t="s">
        <v>79</v>
      </c>
      <c r="E68" s="29">
        <f>61100+500</f>
        <v>61600</v>
      </c>
      <c r="F68" s="42">
        <f t="shared" si="3"/>
        <v>58100</v>
      </c>
      <c r="G68" s="29">
        <v>37900</v>
      </c>
      <c r="H68" s="29">
        <v>3500</v>
      </c>
    </row>
    <row r="69" spans="1:8" ht="12.75" customHeight="1">
      <c r="A69" s="38" t="s">
        <v>266</v>
      </c>
      <c r="B69" s="37" t="s">
        <v>67</v>
      </c>
      <c r="C69" s="10" t="s">
        <v>294</v>
      </c>
      <c r="D69" s="39" t="s">
        <v>79</v>
      </c>
      <c r="E69" s="29">
        <f>63700+500</f>
        <v>64200</v>
      </c>
      <c r="F69" s="42">
        <f t="shared" si="3"/>
        <v>63200</v>
      </c>
      <c r="G69" s="29">
        <v>38900</v>
      </c>
      <c r="H69" s="29">
        <v>1000</v>
      </c>
    </row>
    <row r="70" spans="1:8">
      <c r="A70" s="38" t="s">
        <v>267</v>
      </c>
      <c r="B70" s="37" t="s">
        <v>68</v>
      </c>
      <c r="C70" s="10" t="s">
        <v>61</v>
      </c>
      <c r="D70" s="39" t="s">
        <v>79</v>
      </c>
      <c r="E70" s="29">
        <f>72000+500</f>
        <v>72500</v>
      </c>
      <c r="F70" s="42">
        <f t="shared" si="3"/>
        <v>71700</v>
      </c>
      <c r="G70" s="29">
        <v>37100</v>
      </c>
      <c r="H70" s="29">
        <v>800</v>
      </c>
    </row>
    <row r="71" spans="1:8" ht="12.75" customHeight="1">
      <c r="A71" s="38" t="s">
        <v>269</v>
      </c>
      <c r="B71" s="251" t="s">
        <v>77</v>
      </c>
      <c r="C71" s="19" t="s">
        <v>19</v>
      </c>
      <c r="D71" s="39"/>
      <c r="E71" s="29">
        <f>SUM(E72:E78)</f>
        <v>240000</v>
      </c>
      <c r="F71" s="29">
        <f>SUM(F72:F78)</f>
        <v>240000</v>
      </c>
      <c r="G71" s="29">
        <f>SUM(G72:G78)</f>
        <v>0</v>
      </c>
      <c r="H71" s="29">
        <f>SUM(H72:H78)</f>
        <v>0</v>
      </c>
    </row>
    <row r="72" spans="1:8" ht="12.75" customHeight="1">
      <c r="A72" s="38" t="s">
        <v>270</v>
      </c>
      <c r="B72" s="252"/>
      <c r="C72" s="59" t="s">
        <v>375</v>
      </c>
      <c r="D72" s="55" t="s">
        <v>10</v>
      </c>
      <c r="E72" s="60">
        <f>10000-5000</f>
        <v>5000</v>
      </c>
      <c r="F72" s="137">
        <f t="shared" ref="F72:F78" si="4">E72-H72</f>
        <v>5000</v>
      </c>
      <c r="G72" s="60"/>
      <c r="H72" s="60"/>
    </row>
    <row r="73" spans="1:8" ht="51">
      <c r="A73" s="38" t="s">
        <v>271</v>
      </c>
      <c r="B73" s="252"/>
      <c r="C73" s="126" t="s">
        <v>376</v>
      </c>
      <c r="D73" s="114" t="s">
        <v>80</v>
      </c>
      <c r="E73" s="138">
        <f>160000-1000+5000</f>
        <v>164000</v>
      </c>
      <c r="F73" s="137">
        <f t="shared" si="4"/>
        <v>164000</v>
      </c>
      <c r="G73" s="138"/>
      <c r="H73" s="138"/>
    </row>
    <row r="74" spans="1:8">
      <c r="A74" s="38" t="s">
        <v>272</v>
      </c>
      <c r="B74" s="252"/>
      <c r="C74" s="212" t="s">
        <v>453</v>
      </c>
      <c r="D74" s="55" t="s">
        <v>79</v>
      </c>
      <c r="E74" s="60">
        <v>15000</v>
      </c>
      <c r="F74" s="137">
        <f t="shared" si="4"/>
        <v>15000</v>
      </c>
      <c r="G74" s="60"/>
      <c r="H74" s="60"/>
    </row>
    <row r="75" spans="1:8">
      <c r="A75" s="38" t="s">
        <v>273</v>
      </c>
      <c r="B75" s="252"/>
      <c r="C75" s="59" t="s">
        <v>163</v>
      </c>
      <c r="D75" s="55" t="s">
        <v>79</v>
      </c>
      <c r="E75" s="60">
        <v>16000</v>
      </c>
      <c r="F75" s="137">
        <f t="shared" si="4"/>
        <v>16000</v>
      </c>
      <c r="G75" s="60"/>
      <c r="H75" s="60"/>
    </row>
    <row r="76" spans="1:8" ht="12.75" customHeight="1">
      <c r="A76" s="38" t="s">
        <v>274</v>
      </c>
      <c r="B76" s="252"/>
      <c r="C76" s="59" t="s">
        <v>377</v>
      </c>
      <c r="D76" s="55" t="s">
        <v>79</v>
      </c>
      <c r="E76" s="60">
        <f>35000-5000</f>
        <v>30000</v>
      </c>
      <c r="F76" s="137">
        <f t="shared" si="4"/>
        <v>30000</v>
      </c>
      <c r="G76" s="60"/>
      <c r="H76" s="60"/>
    </row>
    <row r="77" spans="1:8" ht="12.75" customHeight="1">
      <c r="A77" s="38" t="s">
        <v>275</v>
      </c>
      <c r="B77" s="252"/>
      <c r="C77" s="59" t="s">
        <v>162</v>
      </c>
      <c r="D77" s="55" t="s">
        <v>79</v>
      </c>
      <c r="E77" s="60">
        <v>2000</v>
      </c>
      <c r="F77" s="137">
        <f t="shared" si="4"/>
        <v>2000</v>
      </c>
      <c r="G77" s="60"/>
      <c r="H77" s="60"/>
    </row>
    <row r="78" spans="1:8">
      <c r="A78" s="38" t="s">
        <v>276</v>
      </c>
      <c r="B78" s="252"/>
      <c r="C78" s="59" t="s">
        <v>378</v>
      </c>
      <c r="D78" s="55" t="s">
        <v>79</v>
      </c>
      <c r="E78" s="60">
        <v>8000</v>
      </c>
      <c r="F78" s="137">
        <f t="shared" si="4"/>
        <v>8000</v>
      </c>
      <c r="G78" s="60"/>
      <c r="H78" s="60"/>
    </row>
    <row r="79" spans="1:8" ht="38.25">
      <c r="A79" s="38" t="s">
        <v>277</v>
      </c>
      <c r="B79" s="64" t="s">
        <v>20</v>
      </c>
      <c r="C79" s="23" t="s">
        <v>21</v>
      </c>
      <c r="D79" s="46"/>
      <c r="E79" s="112">
        <f>SUM(E80+E88+E89+E90)</f>
        <v>2876500</v>
      </c>
      <c r="F79" s="112">
        <f>SUM(F80+F88+F89+F90)</f>
        <v>2564200</v>
      </c>
      <c r="G79" s="112">
        <f>SUM(G80+G88+G89+G90)</f>
        <v>1347800</v>
      </c>
      <c r="H79" s="112">
        <f>SUM(H80+H88+H89+H90)</f>
        <v>312300</v>
      </c>
    </row>
    <row r="80" spans="1:8" ht="12.75" customHeight="1">
      <c r="A80" s="38" t="s">
        <v>278</v>
      </c>
      <c r="B80" s="251" t="s">
        <v>27</v>
      </c>
      <c r="C80" s="10" t="s">
        <v>73</v>
      </c>
      <c r="D80" s="46"/>
      <c r="E80" s="29">
        <f>SUM(E81:E87)</f>
        <v>2447900</v>
      </c>
      <c r="F80" s="29">
        <f>SUM(F81:F87)</f>
        <v>2390300</v>
      </c>
      <c r="G80" s="29">
        <f>SUM(G81:G87)</f>
        <v>1296600</v>
      </c>
      <c r="H80" s="29">
        <f>SUM(H81:H87)</f>
        <v>57600</v>
      </c>
    </row>
    <row r="81" spans="1:12" ht="12.75" customHeight="1">
      <c r="A81" s="38" t="s">
        <v>279</v>
      </c>
      <c r="B81" s="252"/>
      <c r="C81" s="57" t="s">
        <v>329</v>
      </c>
      <c r="D81" s="61" t="s">
        <v>10</v>
      </c>
      <c r="E81" s="63">
        <v>273100</v>
      </c>
      <c r="F81" s="132">
        <f t="shared" ref="F81:F90" si="5">E81-H81</f>
        <v>260500</v>
      </c>
      <c r="G81" s="63">
        <v>107900</v>
      </c>
      <c r="H81" s="63">
        <v>12600</v>
      </c>
    </row>
    <row r="82" spans="1:12" ht="25.5">
      <c r="A82" s="38" t="s">
        <v>280</v>
      </c>
      <c r="B82" s="252"/>
      <c r="C82" s="57" t="s">
        <v>19</v>
      </c>
      <c r="D82" s="55" t="s">
        <v>10</v>
      </c>
      <c r="E82" s="117">
        <v>1957300</v>
      </c>
      <c r="F82" s="137">
        <f t="shared" si="5"/>
        <v>1912300</v>
      </c>
      <c r="G82" s="117">
        <v>1188700</v>
      </c>
      <c r="H82" s="117">
        <v>45000</v>
      </c>
    </row>
    <row r="83" spans="1:12" ht="25.5">
      <c r="A83" s="38" t="s">
        <v>281</v>
      </c>
      <c r="B83" s="252"/>
      <c r="C83" s="57" t="s">
        <v>171</v>
      </c>
      <c r="D83" s="55" t="s">
        <v>58</v>
      </c>
      <c r="E83" s="29">
        <v>3000</v>
      </c>
      <c r="F83" s="137">
        <f t="shared" si="5"/>
        <v>3000</v>
      </c>
      <c r="G83" s="29"/>
      <c r="H83" s="29"/>
    </row>
    <row r="84" spans="1:12">
      <c r="A84" s="38" t="s">
        <v>282</v>
      </c>
      <c r="B84" s="252"/>
      <c r="C84" s="10" t="s">
        <v>172</v>
      </c>
      <c r="D84" s="61" t="s">
        <v>10</v>
      </c>
      <c r="E84" s="29">
        <v>9500</v>
      </c>
      <c r="F84" s="137">
        <f t="shared" si="5"/>
        <v>9500</v>
      </c>
      <c r="G84" s="29"/>
      <c r="H84" s="29"/>
    </row>
    <row r="85" spans="1:12">
      <c r="A85" s="38" t="s">
        <v>283</v>
      </c>
      <c r="B85" s="252"/>
      <c r="C85" s="57" t="s">
        <v>449</v>
      </c>
      <c r="D85" s="61" t="s">
        <v>10</v>
      </c>
      <c r="E85" s="60">
        <f>10000-5000</f>
        <v>5000</v>
      </c>
      <c r="F85" s="137">
        <f t="shared" si="5"/>
        <v>5000</v>
      </c>
      <c r="G85" s="29"/>
      <c r="H85" s="29"/>
    </row>
    <row r="86" spans="1:12" ht="12.75" customHeight="1">
      <c r="A86" s="38" t="s">
        <v>284</v>
      </c>
      <c r="B86" s="252"/>
      <c r="C86" s="57" t="s">
        <v>379</v>
      </c>
      <c r="D86" s="55" t="s">
        <v>10</v>
      </c>
      <c r="E86" s="117">
        <v>20000</v>
      </c>
      <c r="F86" s="137">
        <f t="shared" si="5"/>
        <v>20000</v>
      </c>
      <c r="G86" s="63"/>
      <c r="H86" s="63"/>
    </row>
    <row r="87" spans="1:12">
      <c r="A87" s="38" t="s">
        <v>285</v>
      </c>
      <c r="B87" s="252"/>
      <c r="C87" s="57" t="s">
        <v>380</v>
      </c>
      <c r="D87" s="55" t="s">
        <v>10</v>
      </c>
      <c r="E87" s="117">
        <v>180000</v>
      </c>
      <c r="F87" s="137">
        <f t="shared" si="5"/>
        <v>180000</v>
      </c>
      <c r="G87" s="117"/>
      <c r="H87" s="117"/>
    </row>
    <row r="88" spans="1:12" ht="12.75" customHeight="1">
      <c r="A88" s="38" t="s">
        <v>286</v>
      </c>
      <c r="B88" s="41" t="s">
        <v>28</v>
      </c>
      <c r="C88" s="10" t="s">
        <v>295</v>
      </c>
      <c r="D88" s="39" t="s">
        <v>10</v>
      </c>
      <c r="E88" s="26">
        <v>63000</v>
      </c>
      <c r="F88" s="42">
        <f t="shared" si="5"/>
        <v>63000</v>
      </c>
      <c r="G88" s="29">
        <v>46600</v>
      </c>
      <c r="H88" s="117"/>
    </row>
    <row r="89" spans="1:12" ht="25.5" customHeight="1">
      <c r="A89" s="38" t="s">
        <v>287</v>
      </c>
      <c r="B89" s="37" t="s">
        <v>71</v>
      </c>
      <c r="C89" s="10" t="s">
        <v>296</v>
      </c>
      <c r="D89" s="39" t="s">
        <v>10</v>
      </c>
      <c r="E89" s="26">
        <v>325300</v>
      </c>
      <c r="F89" s="42">
        <f t="shared" si="5"/>
        <v>70600</v>
      </c>
      <c r="G89" s="30"/>
      <c r="H89" s="26">
        <v>254700</v>
      </c>
    </row>
    <row r="90" spans="1:12" ht="12.75" customHeight="1">
      <c r="A90" s="38" t="s">
        <v>306</v>
      </c>
      <c r="B90" s="37" t="s">
        <v>72</v>
      </c>
      <c r="C90" s="62" t="s">
        <v>22</v>
      </c>
      <c r="D90" s="39" t="s">
        <v>58</v>
      </c>
      <c r="E90" s="26">
        <v>40300</v>
      </c>
      <c r="F90" s="21">
        <f t="shared" si="5"/>
        <v>40300</v>
      </c>
      <c r="G90" s="29">
        <v>4600</v>
      </c>
      <c r="H90" s="26"/>
    </row>
    <row r="91" spans="1:12" ht="24.75" customHeight="1">
      <c r="A91" s="38" t="s">
        <v>288</v>
      </c>
      <c r="B91" s="32" t="s">
        <v>23</v>
      </c>
      <c r="C91" s="50" t="s">
        <v>149</v>
      </c>
      <c r="D91" s="31"/>
      <c r="E91" s="31">
        <f>SUM(E92)</f>
        <v>937600</v>
      </c>
      <c r="F91" s="31">
        <f>SUM(F92)</f>
        <v>937600</v>
      </c>
      <c r="G91" s="31">
        <f>SUM(G92)</f>
        <v>0</v>
      </c>
      <c r="H91" s="31">
        <f>SUM(H92)</f>
        <v>0</v>
      </c>
    </row>
    <row r="92" spans="1:12" ht="12.75" customHeight="1">
      <c r="A92" s="38" t="s">
        <v>308</v>
      </c>
      <c r="B92" s="251" t="s">
        <v>29</v>
      </c>
      <c r="C92" s="10" t="s">
        <v>73</v>
      </c>
      <c r="D92" s="46"/>
      <c r="E92" s="26">
        <f>SUM(E93:E96)</f>
        <v>937600</v>
      </c>
      <c r="F92" s="42">
        <f>E92-H92</f>
        <v>937600</v>
      </c>
      <c r="G92" s="26">
        <f>SUM(G93:G96)</f>
        <v>0</v>
      </c>
      <c r="H92" s="26">
        <f>SUM(H93:H96)</f>
        <v>0</v>
      </c>
    </row>
    <row r="93" spans="1:12" ht="12.75" customHeight="1">
      <c r="A93" s="38" t="s">
        <v>321</v>
      </c>
      <c r="B93" s="252"/>
      <c r="C93" s="57" t="s">
        <v>381</v>
      </c>
      <c r="D93" s="55" t="s">
        <v>23</v>
      </c>
      <c r="E93" s="117">
        <v>229900</v>
      </c>
      <c r="F93" s="137">
        <f>E93-H93</f>
        <v>229900</v>
      </c>
      <c r="G93" s="26"/>
      <c r="H93" s="26"/>
    </row>
    <row r="94" spans="1:12" ht="25.5">
      <c r="A94" s="38" t="s">
        <v>322</v>
      </c>
      <c r="B94" s="252"/>
      <c r="C94" s="57" t="s">
        <v>382</v>
      </c>
      <c r="D94" s="55" t="s">
        <v>23</v>
      </c>
      <c r="E94" s="117">
        <v>657700</v>
      </c>
      <c r="F94" s="137">
        <f>E94-H94</f>
        <v>657700</v>
      </c>
      <c r="G94" s="26"/>
      <c r="H94" s="30"/>
    </row>
    <row r="95" spans="1:12">
      <c r="A95" s="38" t="s">
        <v>323</v>
      </c>
      <c r="B95" s="252"/>
      <c r="C95" s="57" t="s">
        <v>383</v>
      </c>
      <c r="D95" s="55" t="s">
        <v>23</v>
      </c>
      <c r="E95" s="117">
        <f>20000+10000</f>
        <v>30000</v>
      </c>
      <c r="F95" s="137">
        <f>E95-H95</f>
        <v>30000</v>
      </c>
      <c r="G95" s="26"/>
      <c r="H95" s="27"/>
    </row>
    <row r="96" spans="1:12" ht="25.5">
      <c r="A96" s="38" t="s">
        <v>384</v>
      </c>
      <c r="B96" s="252"/>
      <c r="C96" s="57" t="s">
        <v>170</v>
      </c>
      <c r="D96" s="55" t="s">
        <v>23</v>
      </c>
      <c r="E96" s="117">
        <f>15000+5000</f>
        <v>20000</v>
      </c>
      <c r="F96" s="137">
        <f>E96-H96</f>
        <v>20000</v>
      </c>
      <c r="G96" s="26"/>
      <c r="H96" s="27"/>
      <c r="L96" s="48"/>
    </row>
    <row r="97" spans="1:8" ht="25.5">
      <c r="A97" s="38" t="s">
        <v>385</v>
      </c>
      <c r="B97" s="64" t="s">
        <v>80</v>
      </c>
      <c r="C97" s="23" t="s">
        <v>297</v>
      </c>
      <c r="D97" s="66"/>
      <c r="E97" s="65">
        <f>SUM(E98)</f>
        <v>1159300</v>
      </c>
      <c r="F97" s="65">
        <f>SUM(F98)</f>
        <v>958200</v>
      </c>
      <c r="G97" s="65">
        <f>SUM(G98)</f>
        <v>73200</v>
      </c>
      <c r="H97" s="65">
        <f>SUM(H98)</f>
        <v>201100</v>
      </c>
    </row>
    <row r="98" spans="1:8" ht="12.75" customHeight="1">
      <c r="A98" s="38" t="s">
        <v>386</v>
      </c>
      <c r="B98" s="251" t="s">
        <v>85</v>
      </c>
      <c r="C98" s="10" t="s">
        <v>73</v>
      </c>
      <c r="D98" s="67"/>
      <c r="E98" s="26">
        <f>SUM(E99:E106)</f>
        <v>1159300</v>
      </c>
      <c r="F98" s="26">
        <f>SUM(F99:F106)</f>
        <v>958200</v>
      </c>
      <c r="G98" s="26">
        <f>SUM(G99:G106)</f>
        <v>73200</v>
      </c>
      <c r="H98" s="26">
        <f>SUM(H99:H106)</f>
        <v>201100</v>
      </c>
    </row>
    <row r="99" spans="1:8">
      <c r="A99" s="38" t="s">
        <v>387</v>
      </c>
      <c r="B99" s="252"/>
      <c r="C99" s="57" t="s">
        <v>164</v>
      </c>
      <c r="D99" s="114" t="s">
        <v>10</v>
      </c>
      <c r="E99" s="206">
        <v>35700</v>
      </c>
      <c r="F99" s="137">
        <f t="shared" ref="F99:F108" si="6">E99-H99</f>
        <v>35700</v>
      </c>
      <c r="G99" s="117"/>
      <c r="H99" s="118"/>
    </row>
    <row r="100" spans="1:8">
      <c r="A100" s="38" t="s">
        <v>388</v>
      </c>
      <c r="B100" s="252"/>
      <c r="C100" s="57" t="s">
        <v>169</v>
      </c>
      <c r="D100" s="136" t="s">
        <v>10</v>
      </c>
      <c r="E100" s="207">
        <f>110000-5000</f>
        <v>105000</v>
      </c>
      <c r="F100" s="132">
        <f t="shared" si="6"/>
        <v>68900</v>
      </c>
      <c r="G100" s="63"/>
      <c r="H100" s="63">
        <v>36100</v>
      </c>
    </row>
    <row r="101" spans="1:8" ht="25.5">
      <c r="A101" s="38" t="s">
        <v>389</v>
      </c>
      <c r="B101" s="252"/>
      <c r="C101" s="57" t="s">
        <v>446</v>
      </c>
      <c r="D101" s="114" t="s">
        <v>10</v>
      </c>
      <c r="E101" s="206">
        <f>374000-32800</f>
        <v>341200</v>
      </c>
      <c r="F101" s="137">
        <f t="shared" si="6"/>
        <v>341200</v>
      </c>
      <c r="G101" s="63"/>
      <c r="H101" s="98"/>
    </row>
    <row r="102" spans="1:8">
      <c r="A102" s="38" t="s">
        <v>391</v>
      </c>
      <c r="B102" s="252"/>
      <c r="C102" s="57" t="s">
        <v>390</v>
      </c>
      <c r="D102" s="114" t="s">
        <v>80</v>
      </c>
      <c r="E102" s="60">
        <v>9000</v>
      </c>
      <c r="F102" s="137">
        <f t="shared" si="6"/>
        <v>9000</v>
      </c>
      <c r="G102" s="63"/>
      <c r="H102" s="98"/>
    </row>
    <row r="103" spans="1:8" ht="12.75" customHeight="1">
      <c r="A103" s="38" t="s">
        <v>392</v>
      </c>
      <c r="B103" s="252"/>
      <c r="C103" s="57" t="s">
        <v>165</v>
      </c>
      <c r="D103" s="114" t="s">
        <v>80</v>
      </c>
      <c r="E103" s="60">
        <v>55500</v>
      </c>
      <c r="F103" s="137">
        <f t="shared" si="6"/>
        <v>55500</v>
      </c>
      <c r="G103" s="63"/>
      <c r="H103" s="117"/>
    </row>
    <row r="104" spans="1:8" ht="12.75" customHeight="1">
      <c r="A104" s="38" t="s">
        <v>394</v>
      </c>
      <c r="B104" s="252"/>
      <c r="C104" s="57" t="s">
        <v>440</v>
      </c>
      <c r="D104" s="114" t="s">
        <v>20</v>
      </c>
      <c r="E104" s="60">
        <v>35000</v>
      </c>
      <c r="F104" s="137">
        <f t="shared" si="6"/>
        <v>0</v>
      </c>
      <c r="G104" s="63"/>
      <c r="H104" s="117">
        <v>35000</v>
      </c>
    </row>
    <row r="105" spans="1:8" ht="38.25" customHeight="1">
      <c r="A105" s="38" t="s">
        <v>395</v>
      </c>
      <c r="B105" s="252"/>
      <c r="C105" s="57" t="s">
        <v>439</v>
      </c>
      <c r="D105" s="114" t="s">
        <v>80</v>
      </c>
      <c r="E105" s="60">
        <v>16200</v>
      </c>
      <c r="F105" s="137">
        <f t="shared" si="6"/>
        <v>16200</v>
      </c>
      <c r="G105" s="63"/>
      <c r="H105" s="117"/>
    </row>
    <row r="106" spans="1:8" ht="25.5">
      <c r="A106" s="38" t="s">
        <v>396</v>
      </c>
      <c r="B106" s="252"/>
      <c r="C106" s="57" t="s">
        <v>393</v>
      </c>
      <c r="D106" s="114" t="s">
        <v>80</v>
      </c>
      <c r="E106" s="60">
        <f>566700-5000</f>
        <v>561700</v>
      </c>
      <c r="F106" s="137">
        <f t="shared" si="6"/>
        <v>431700</v>
      </c>
      <c r="G106" s="117">
        <v>73200</v>
      </c>
      <c r="H106" s="117">
        <v>130000</v>
      </c>
    </row>
    <row r="107" spans="1:8">
      <c r="A107" s="38" t="s">
        <v>397</v>
      </c>
      <c r="B107" s="64" t="s">
        <v>81</v>
      </c>
      <c r="C107" s="23" t="s">
        <v>83</v>
      </c>
      <c r="D107" s="66"/>
      <c r="E107" s="65">
        <f>SUM(E108)</f>
        <v>6200</v>
      </c>
      <c r="F107" s="65">
        <f>SUM(F108)</f>
        <v>1200</v>
      </c>
      <c r="G107" s="65">
        <f>SUM(G108)</f>
        <v>0</v>
      </c>
      <c r="H107" s="65">
        <f>SUM(H108)</f>
        <v>5000</v>
      </c>
    </row>
    <row r="108" spans="1:8">
      <c r="A108" s="38" t="s">
        <v>398</v>
      </c>
      <c r="B108" s="41" t="s">
        <v>84</v>
      </c>
      <c r="C108" s="10" t="s">
        <v>82</v>
      </c>
      <c r="D108" s="67" t="s">
        <v>10</v>
      </c>
      <c r="E108" s="22">
        <v>6200</v>
      </c>
      <c r="F108" s="137">
        <f t="shared" si="6"/>
        <v>1200</v>
      </c>
      <c r="G108" s="208"/>
      <c r="H108" s="209">
        <v>5000</v>
      </c>
    </row>
    <row r="109" spans="1:8">
      <c r="A109" s="7" t="s">
        <v>409</v>
      </c>
      <c r="B109" s="14"/>
      <c r="C109" s="162" t="s">
        <v>180</v>
      </c>
      <c r="D109" s="16"/>
      <c r="E109" s="28">
        <f>E107+E97+E91+E79+E63+E44+E15</f>
        <v>12571000</v>
      </c>
      <c r="F109" s="28">
        <f>F107+F97+F91+F79+F63+F44+F15</f>
        <v>12026000</v>
      </c>
      <c r="G109" s="28">
        <f>G107+G97+G79+G63+G44+G15</f>
        <v>4896600</v>
      </c>
      <c r="H109" s="28">
        <f>H107+H97+H91+H79+H63+H44+H15</f>
        <v>545000</v>
      </c>
    </row>
    <row r="110" spans="1:8">
      <c r="A110" s="99"/>
      <c r="B110" s="100"/>
      <c r="C110" s="101"/>
      <c r="D110" s="102"/>
      <c r="E110" s="103"/>
      <c r="F110" s="103"/>
      <c r="G110" s="103"/>
      <c r="H110" s="103"/>
    </row>
    <row r="111" spans="1:8">
      <c r="A111" s="268" t="s">
        <v>50</v>
      </c>
      <c r="B111" s="268"/>
      <c r="C111" s="268"/>
      <c r="D111" s="268"/>
      <c r="E111" s="268"/>
      <c r="F111" s="268"/>
      <c r="G111" s="268"/>
      <c r="H111" s="268"/>
    </row>
    <row r="114" spans="5:5">
      <c r="E114" t="s">
        <v>304</v>
      </c>
    </row>
  </sheetData>
  <mergeCells count="21">
    <mergeCell ref="F12:G12"/>
    <mergeCell ref="E10:H10"/>
    <mergeCell ref="A111:H111"/>
    <mergeCell ref="B37:B43"/>
    <mergeCell ref="B49:B62"/>
    <mergeCell ref="B71:B78"/>
    <mergeCell ref="B80:B87"/>
    <mergeCell ref="A10:A13"/>
    <mergeCell ref="H12:H13"/>
    <mergeCell ref="B10:B13"/>
    <mergeCell ref="D10:D13"/>
    <mergeCell ref="B92:B96"/>
    <mergeCell ref="B98:B106"/>
    <mergeCell ref="C10:C13"/>
    <mergeCell ref="E11:E13"/>
    <mergeCell ref="F1:H1"/>
    <mergeCell ref="F2:H2"/>
    <mergeCell ref="F3:H3"/>
    <mergeCell ref="F4:H4"/>
    <mergeCell ref="A5:H7"/>
    <mergeCell ref="F11:H11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80"/>
  <sheetViews>
    <sheetView zoomScale="135" zoomScaleNormal="135" workbookViewId="0">
      <selection activeCell="D3" sqref="D3:F3"/>
    </sheetView>
  </sheetViews>
  <sheetFormatPr defaultRowHeight="12.75"/>
  <cols>
    <col min="1" max="1" width="4" customWidth="1"/>
    <col min="2" max="2" width="46.85546875" customWidth="1"/>
    <col min="3" max="3" width="10.140625" customWidth="1"/>
    <col min="4" max="4" width="10" customWidth="1"/>
    <col min="5" max="5" width="11" customWidth="1"/>
    <col min="6" max="6" width="10.140625" customWidth="1"/>
  </cols>
  <sheetData>
    <row r="1" spans="1:10" ht="14.1" customHeight="1">
      <c r="A1" s="3"/>
      <c r="B1" s="3"/>
      <c r="C1" s="36"/>
      <c r="D1" s="264" t="s">
        <v>7</v>
      </c>
      <c r="E1" s="264"/>
      <c r="F1" s="264"/>
    </row>
    <row r="2" spans="1:10" ht="14.1" customHeight="1">
      <c r="A2" s="3"/>
      <c r="B2" s="3"/>
      <c r="C2" s="36"/>
      <c r="D2" s="264" t="s">
        <v>420</v>
      </c>
      <c r="E2" s="264"/>
      <c r="F2" s="264"/>
    </row>
    <row r="3" spans="1:10" ht="14.1" customHeight="1">
      <c r="A3" s="1"/>
      <c r="B3" s="3"/>
      <c r="C3" s="36"/>
      <c r="D3" s="264" t="s">
        <v>454</v>
      </c>
      <c r="E3" s="264"/>
      <c r="F3" s="264"/>
    </row>
    <row r="4" spans="1:10" ht="14.1" customHeight="1">
      <c r="A4" s="1"/>
      <c r="B4" s="17"/>
      <c r="C4" s="17"/>
      <c r="D4" s="266" t="s">
        <v>182</v>
      </c>
      <c r="E4" s="266"/>
      <c r="F4" s="266"/>
    </row>
    <row r="5" spans="1:10" ht="12.75" customHeight="1">
      <c r="A5" s="265" t="s">
        <v>442</v>
      </c>
      <c r="B5" s="265"/>
      <c r="C5" s="265"/>
      <c r="D5" s="265"/>
      <c r="E5" s="265"/>
      <c r="F5" s="265"/>
      <c r="G5" s="34"/>
    </row>
    <row r="6" spans="1:10" ht="12.75" customHeight="1">
      <c r="A6" s="265"/>
      <c r="B6" s="265"/>
      <c r="C6" s="265"/>
      <c r="D6" s="265"/>
      <c r="E6" s="265"/>
      <c r="F6" s="265"/>
      <c r="G6" s="34"/>
    </row>
    <row r="7" spans="1:10" ht="12.75" customHeight="1">
      <c r="A7" s="265"/>
      <c r="B7" s="265"/>
      <c r="C7" s="265"/>
      <c r="D7" s="265"/>
      <c r="E7" s="265"/>
      <c r="F7" s="265"/>
      <c r="G7" s="34"/>
    </row>
    <row r="8" spans="1:10">
      <c r="A8" s="1"/>
      <c r="B8" s="3"/>
      <c r="C8" s="292" t="s">
        <v>352</v>
      </c>
      <c r="D8" s="292"/>
      <c r="E8" s="292"/>
      <c r="F8" s="292"/>
    </row>
    <row r="9" spans="1:10" ht="12.75" customHeight="1">
      <c r="A9" s="245" t="s">
        <v>0</v>
      </c>
      <c r="B9" s="245" t="s">
        <v>155</v>
      </c>
      <c r="C9" s="305" t="s">
        <v>168</v>
      </c>
      <c r="D9" s="261"/>
      <c r="E9" s="261"/>
      <c r="F9" s="262"/>
    </row>
    <row r="10" spans="1:10">
      <c r="A10" s="246"/>
      <c r="B10" s="304"/>
      <c r="C10" s="245" t="s">
        <v>3</v>
      </c>
      <c r="D10" s="270" t="s">
        <v>4</v>
      </c>
      <c r="E10" s="270"/>
      <c r="F10" s="271"/>
    </row>
    <row r="11" spans="1:10" ht="12.75" customHeight="1">
      <c r="A11" s="246"/>
      <c r="B11" s="304"/>
      <c r="C11" s="246"/>
      <c r="D11" s="272" t="s">
        <v>166</v>
      </c>
      <c r="E11" s="272"/>
      <c r="F11" s="245" t="s">
        <v>52</v>
      </c>
    </row>
    <row r="12" spans="1:10" ht="25.5" customHeight="1">
      <c r="A12" s="246"/>
      <c r="B12" s="304"/>
      <c r="C12" s="247"/>
      <c r="D12" s="129" t="s">
        <v>167</v>
      </c>
      <c r="E12" s="131" t="s">
        <v>8</v>
      </c>
      <c r="F12" s="247"/>
    </row>
    <row r="13" spans="1:10">
      <c r="A13" s="5">
        <v>1</v>
      </c>
      <c r="B13" s="130">
        <v>3</v>
      </c>
      <c r="C13" s="131">
        <v>4</v>
      </c>
      <c r="D13" s="131">
        <v>5</v>
      </c>
      <c r="E13" s="131">
        <v>6</v>
      </c>
      <c r="F13" s="131">
        <v>7</v>
      </c>
    </row>
    <row r="14" spans="1:10">
      <c r="A14" s="142" t="s">
        <v>114</v>
      </c>
      <c r="B14" s="18" t="s">
        <v>12</v>
      </c>
      <c r="C14" s="210">
        <f>973900+2000</f>
        <v>975900</v>
      </c>
      <c r="D14" s="20">
        <f>C14-F14</f>
        <v>973900</v>
      </c>
      <c r="E14" s="20">
        <v>604400</v>
      </c>
      <c r="F14" s="20">
        <v>2000</v>
      </c>
    </row>
    <row r="15" spans="1:10">
      <c r="A15" s="142" t="s">
        <v>116</v>
      </c>
      <c r="B15" s="18" t="s">
        <v>312</v>
      </c>
      <c r="C15" s="210">
        <v>690900</v>
      </c>
      <c r="D15" s="20">
        <f t="shared" ref="D15:D48" si="0">C15-F15</f>
        <v>690900</v>
      </c>
      <c r="E15" s="20">
        <v>415700</v>
      </c>
      <c r="F15" s="20"/>
      <c r="J15" s="48"/>
    </row>
    <row r="16" spans="1:10" ht="12.75" customHeight="1">
      <c r="A16" s="143" t="s">
        <v>117</v>
      </c>
      <c r="B16" s="18" t="s">
        <v>337</v>
      </c>
      <c r="C16" s="211">
        <v>662100</v>
      </c>
      <c r="D16" s="20">
        <f t="shared" si="0"/>
        <v>661200</v>
      </c>
      <c r="E16" s="111">
        <v>410400</v>
      </c>
      <c r="F16" s="111">
        <v>900</v>
      </c>
    </row>
    <row r="17" spans="1:6" ht="12.75" customHeight="1">
      <c r="A17" s="143" t="s">
        <v>118</v>
      </c>
      <c r="B17" s="18" t="s">
        <v>313</v>
      </c>
      <c r="C17" s="211">
        <v>741200</v>
      </c>
      <c r="D17" s="20">
        <f>C17-F17</f>
        <v>741200</v>
      </c>
      <c r="E17" s="111">
        <v>467600</v>
      </c>
      <c r="F17" s="111"/>
    </row>
    <row r="18" spans="1:6" ht="12.75" customHeight="1">
      <c r="A18" s="143" t="s">
        <v>119</v>
      </c>
      <c r="B18" s="18" t="s">
        <v>338</v>
      </c>
      <c r="C18" s="111">
        <v>1012300</v>
      </c>
      <c r="D18" s="20">
        <f t="shared" si="0"/>
        <v>1010300</v>
      </c>
      <c r="E18" s="111">
        <v>670300</v>
      </c>
      <c r="F18" s="111">
        <v>2000</v>
      </c>
    </row>
    <row r="19" spans="1:6" ht="12.75" customHeight="1">
      <c r="A19" s="143" t="s">
        <v>120</v>
      </c>
      <c r="B19" s="18" t="s">
        <v>339</v>
      </c>
      <c r="C19" s="211">
        <v>917400</v>
      </c>
      <c r="D19" s="20">
        <f t="shared" si="0"/>
        <v>916300</v>
      </c>
      <c r="E19" s="111">
        <v>566700</v>
      </c>
      <c r="F19" s="111">
        <v>1100</v>
      </c>
    </row>
    <row r="20" spans="1:6" ht="12.75" customHeight="1">
      <c r="A20" s="143" t="s">
        <v>121</v>
      </c>
      <c r="B20" s="18" t="s">
        <v>328</v>
      </c>
      <c r="C20" s="211">
        <v>495300</v>
      </c>
      <c r="D20" s="20">
        <f t="shared" si="0"/>
        <v>495300</v>
      </c>
      <c r="E20" s="111">
        <v>310600</v>
      </c>
      <c r="F20" s="111"/>
    </row>
    <row r="21" spans="1:6" ht="12.75" customHeight="1">
      <c r="A21" s="143" t="s">
        <v>122</v>
      </c>
      <c r="B21" s="18" t="s">
        <v>14</v>
      </c>
      <c r="C21" s="211">
        <v>433800</v>
      </c>
      <c r="D21" s="20">
        <f t="shared" si="0"/>
        <v>433800</v>
      </c>
      <c r="E21" s="111">
        <v>276200</v>
      </c>
      <c r="F21" s="111"/>
    </row>
    <row r="22" spans="1:6" ht="12.75" customHeight="1">
      <c r="A22" s="143" t="s">
        <v>123</v>
      </c>
      <c r="B22" s="18" t="s">
        <v>314</v>
      </c>
      <c r="C22" s="211">
        <v>230500</v>
      </c>
      <c r="D22" s="20">
        <f t="shared" si="0"/>
        <v>230500</v>
      </c>
      <c r="E22" s="111">
        <v>141600</v>
      </c>
      <c r="F22" s="111"/>
    </row>
    <row r="23" spans="1:6" ht="12.75" customHeight="1">
      <c r="A23" s="143" t="s">
        <v>124</v>
      </c>
      <c r="B23" s="18" t="s">
        <v>315</v>
      </c>
      <c r="C23" s="211">
        <v>375200</v>
      </c>
      <c r="D23" s="20">
        <f t="shared" si="0"/>
        <v>374000</v>
      </c>
      <c r="E23" s="111">
        <v>234100</v>
      </c>
      <c r="F23" s="111">
        <v>1200</v>
      </c>
    </row>
    <row r="24" spans="1:6" ht="12.75" customHeight="1">
      <c r="A24" s="143" t="s">
        <v>125</v>
      </c>
      <c r="B24" s="18" t="s">
        <v>316</v>
      </c>
      <c r="C24" s="211">
        <v>376000</v>
      </c>
      <c r="D24" s="20">
        <f t="shared" si="0"/>
        <v>376000</v>
      </c>
      <c r="E24" s="111">
        <v>237200</v>
      </c>
      <c r="F24" s="111"/>
    </row>
    <row r="25" spans="1:6" ht="12.75" customHeight="1">
      <c r="A25" s="143" t="s">
        <v>126</v>
      </c>
      <c r="B25" s="18" t="s">
        <v>340</v>
      </c>
      <c r="C25" s="111">
        <v>312100</v>
      </c>
      <c r="D25" s="20">
        <f t="shared" si="0"/>
        <v>312100</v>
      </c>
      <c r="E25" s="111">
        <v>201800</v>
      </c>
      <c r="F25" s="111"/>
    </row>
    <row r="26" spans="1:6" ht="12.75" customHeight="1">
      <c r="A26" s="143" t="s">
        <v>127</v>
      </c>
      <c r="B26" s="18" t="s">
        <v>15</v>
      </c>
      <c r="C26" s="210">
        <v>364300</v>
      </c>
      <c r="D26" s="20">
        <f t="shared" si="0"/>
        <v>363500</v>
      </c>
      <c r="E26" s="20">
        <v>207500</v>
      </c>
      <c r="F26" s="20">
        <v>800</v>
      </c>
    </row>
    <row r="27" spans="1:6" ht="12.75" customHeight="1">
      <c r="A27" s="143" t="s">
        <v>128</v>
      </c>
      <c r="B27" s="18" t="s">
        <v>16</v>
      </c>
      <c r="C27" s="210">
        <v>534200</v>
      </c>
      <c r="D27" s="20">
        <f t="shared" si="0"/>
        <v>534200</v>
      </c>
      <c r="E27" s="20">
        <v>322900</v>
      </c>
      <c r="F27" s="20"/>
    </row>
    <row r="28" spans="1:6" ht="12.75" customHeight="1">
      <c r="A28" s="143" t="s">
        <v>129</v>
      </c>
      <c r="B28" s="18" t="s">
        <v>161</v>
      </c>
      <c r="C28" s="210">
        <v>276200</v>
      </c>
      <c r="D28" s="20">
        <f t="shared" si="0"/>
        <v>276200</v>
      </c>
      <c r="E28" s="20">
        <v>162900</v>
      </c>
      <c r="F28" s="20"/>
    </row>
    <row r="29" spans="1:6">
      <c r="A29" s="143" t="s">
        <v>130</v>
      </c>
      <c r="B29" s="18" t="s">
        <v>317</v>
      </c>
      <c r="C29" s="211">
        <f>154600+1200</f>
        <v>155800</v>
      </c>
      <c r="D29" s="20">
        <f t="shared" si="0"/>
        <v>155800</v>
      </c>
      <c r="E29" s="111">
        <v>114200</v>
      </c>
      <c r="F29" s="111"/>
    </row>
    <row r="30" spans="1:6">
      <c r="A30" s="143" t="s">
        <v>131</v>
      </c>
      <c r="B30" s="18" t="s">
        <v>54</v>
      </c>
      <c r="C30" s="210">
        <v>378300</v>
      </c>
      <c r="D30" s="20">
        <f t="shared" si="0"/>
        <v>373800</v>
      </c>
      <c r="E30" s="20">
        <v>274000</v>
      </c>
      <c r="F30" s="20">
        <v>4500</v>
      </c>
    </row>
    <row r="31" spans="1:6">
      <c r="A31" s="143" t="s">
        <v>132</v>
      </c>
      <c r="B31" s="18" t="s">
        <v>310</v>
      </c>
      <c r="C31" s="211">
        <f>160500+2100</f>
        <v>162600</v>
      </c>
      <c r="D31" s="20">
        <f t="shared" si="0"/>
        <v>161100</v>
      </c>
      <c r="E31" s="111">
        <v>109500</v>
      </c>
      <c r="F31" s="111">
        <v>1500</v>
      </c>
    </row>
    <row r="32" spans="1:6" ht="12.75" customHeight="1">
      <c r="A32" s="143" t="s">
        <v>133</v>
      </c>
      <c r="B32" s="18" t="s">
        <v>70</v>
      </c>
      <c r="C32" s="211">
        <v>285100</v>
      </c>
      <c r="D32" s="20">
        <f t="shared" si="0"/>
        <v>285100</v>
      </c>
      <c r="E32" s="111">
        <v>160500</v>
      </c>
      <c r="F32" s="111"/>
    </row>
    <row r="33" spans="1:11">
      <c r="A33" s="143" t="s">
        <v>135</v>
      </c>
      <c r="B33" s="18" t="s">
        <v>360</v>
      </c>
      <c r="C33" s="111">
        <v>87900</v>
      </c>
      <c r="D33" s="20">
        <f t="shared" si="0"/>
        <v>87900</v>
      </c>
      <c r="E33" s="111">
        <v>64300</v>
      </c>
      <c r="F33" s="111"/>
    </row>
    <row r="34" spans="1:11">
      <c r="A34" s="143" t="s">
        <v>137</v>
      </c>
      <c r="B34" s="18" t="s">
        <v>55</v>
      </c>
      <c r="C34" s="20">
        <f>81000+1000</f>
        <v>82000</v>
      </c>
      <c r="D34" s="20">
        <f t="shared" si="0"/>
        <v>82000</v>
      </c>
      <c r="E34" s="20">
        <v>45800</v>
      </c>
      <c r="F34" s="20"/>
    </row>
    <row r="35" spans="1:11" ht="12.75" customHeight="1">
      <c r="A35" s="143" t="s">
        <v>139</v>
      </c>
      <c r="B35" s="23" t="s">
        <v>59</v>
      </c>
      <c r="C35" s="133">
        <v>144100</v>
      </c>
      <c r="D35" s="20">
        <f t="shared" si="0"/>
        <v>142000</v>
      </c>
      <c r="E35" s="28">
        <v>94600</v>
      </c>
      <c r="F35" s="28">
        <v>2100</v>
      </c>
    </row>
    <row r="36" spans="1:11">
      <c r="A36" s="143" t="s">
        <v>141</v>
      </c>
      <c r="B36" s="23" t="s">
        <v>303</v>
      </c>
      <c r="C36" s="133">
        <v>507900</v>
      </c>
      <c r="D36" s="20">
        <f t="shared" si="0"/>
        <v>507900</v>
      </c>
      <c r="E36" s="28">
        <v>330000</v>
      </c>
      <c r="F36" s="28"/>
    </row>
    <row r="37" spans="1:11" ht="12.75" customHeight="1">
      <c r="A37" s="143" t="s">
        <v>142</v>
      </c>
      <c r="B37" s="23" t="s">
        <v>78</v>
      </c>
      <c r="C37" s="135">
        <v>348200</v>
      </c>
      <c r="D37" s="20">
        <f t="shared" si="0"/>
        <v>343000</v>
      </c>
      <c r="E37" s="112">
        <v>193000</v>
      </c>
      <c r="F37" s="112">
        <v>5200</v>
      </c>
    </row>
    <row r="38" spans="1:11" ht="12" customHeight="1">
      <c r="A38" s="143" t="s">
        <v>143</v>
      </c>
      <c r="B38" s="23" t="s">
        <v>179</v>
      </c>
      <c r="C38" s="135">
        <f>57700+500</f>
        <v>58200</v>
      </c>
      <c r="D38" s="20">
        <f t="shared" si="0"/>
        <v>58200</v>
      </c>
      <c r="E38" s="112">
        <v>39700</v>
      </c>
      <c r="F38" s="112"/>
    </row>
    <row r="39" spans="1:11" ht="12.75" customHeight="1">
      <c r="A39" s="143" t="s">
        <v>144</v>
      </c>
      <c r="B39" s="23" t="s">
        <v>60</v>
      </c>
      <c r="C39" s="135">
        <f>61300+500</f>
        <v>61800</v>
      </c>
      <c r="D39" s="20">
        <f t="shared" si="0"/>
        <v>58300</v>
      </c>
      <c r="E39" s="112">
        <v>37900</v>
      </c>
      <c r="F39" s="112">
        <v>3500</v>
      </c>
    </row>
    <row r="40" spans="1:11">
      <c r="A40" s="143" t="s">
        <v>145</v>
      </c>
      <c r="B40" s="23" t="s">
        <v>294</v>
      </c>
      <c r="C40" s="135">
        <f>63700+500</f>
        <v>64200</v>
      </c>
      <c r="D40" s="20">
        <f t="shared" si="0"/>
        <v>63200</v>
      </c>
      <c r="E40" s="112">
        <v>38900</v>
      </c>
      <c r="F40" s="112">
        <v>1000</v>
      </c>
    </row>
    <row r="41" spans="1:11">
      <c r="A41" s="143" t="s">
        <v>239</v>
      </c>
      <c r="B41" s="23" t="s">
        <v>61</v>
      </c>
      <c r="C41" s="135">
        <f>72200+500</f>
        <v>72700</v>
      </c>
      <c r="D41" s="20">
        <f>C41-F41</f>
        <v>71900</v>
      </c>
      <c r="E41" s="112">
        <v>37100</v>
      </c>
      <c r="F41" s="112">
        <v>800</v>
      </c>
    </row>
    <row r="42" spans="1:11">
      <c r="A42" s="143" t="s">
        <v>240</v>
      </c>
      <c r="B42" s="50" t="s">
        <v>293</v>
      </c>
      <c r="C42" s="135">
        <v>128600</v>
      </c>
      <c r="D42" s="20">
        <f t="shared" si="0"/>
        <v>128600</v>
      </c>
      <c r="E42" s="135">
        <v>76800</v>
      </c>
      <c r="F42" s="135"/>
      <c r="K42" s="195"/>
    </row>
    <row r="43" spans="1:11" ht="12.75" customHeight="1">
      <c r="A43" s="143" t="s">
        <v>241</v>
      </c>
      <c r="B43" s="50" t="s">
        <v>295</v>
      </c>
      <c r="C43" s="135">
        <v>64900</v>
      </c>
      <c r="D43" s="20">
        <f t="shared" si="0"/>
        <v>64900</v>
      </c>
      <c r="E43" s="135">
        <v>48000</v>
      </c>
      <c r="F43" s="135"/>
    </row>
    <row r="44" spans="1:11" ht="12.75" customHeight="1">
      <c r="A44" s="143" t="s">
        <v>242</v>
      </c>
      <c r="B44" s="50" t="s">
        <v>299</v>
      </c>
      <c r="C44" s="135">
        <v>484400</v>
      </c>
      <c r="D44" s="20">
        <f t="shared" si="0"/>
        <v>484400</v>
      </c>
      <c r="E44" s="135">
        <v>314900</v>
      </c>
      <c r="F44" s="135"/>
    </row>
    <row r="45" spans="1:11" ht="12.75" customHeight="1">
      <c r="A45" s="143" t="s">
        <v>243</v>
      </c>
      <c r="B45" s="50" t="s">
        <v>296</v>
      </c>
      <c r="C45" s="135">
        <v>325300</v>
      </c>
      <c r="D45" s="20">
        <f t="shared" si="0"/>
        <v>70600</v>
      </c>
      <c r="E45" s="135"/>
      <c r="F45" s="135">
        <v>254700</v>
      </c>
    </row>
    <row r="46" spans="1:11" ht="12.75" customHeight="1">
      <c r="A46" s="143" t="s">
        <v>244</v>
      </c>
      <c r="B46" s="50" t="s">
        <v>160</v>
      </c>
      <c r="C46" s="135">
        <v>549900</v>
      </c>
      <c r="D46" s="20">
        <f t="shared" si="0"/>
        <v>549900</v>
      </c>
      <c r="E46" s="135">
        <v>381000</v>
      </c>
      <c r="F46" s="135"/>
    </row>
    <row r="47" spans="1:11" ht="12.75" customHeight="1">
      <c r="A47" s="143" t="s">
        <v>245</v>
      </c>
      <c r="B47" s="50" t="s">
        <v>86</v>
      </c>
      <c r="C47" s="135">
        <v>331300</v>
      </c>
      <c r="D47" s="20">
        <f t="shared" si="0"/>
        <v>331300</v>
      </c>
      <c r="E47" s="135">
        <v>232200</v>
      </c>
      <c r="F47" s="135"/>
    </row>
    <row r="48" spans="1:11" ht="12.75" customHeight="1">
      <c r="A48" s="143" t="s">
        <v>246</v>
      </c>
      <c r="B48" s="50" t="s">
        <v>87</v>
      </c>
      <c r="C48" s="135">
        <f>1225600+18800</f>
        <v>1244400</v>
      </c>
      <c r="D48" s="20">
        <f t="shared" si="0"/>
        <v>1234400</v>
      </c>
      <c r="E48" s="135">
        <v>651800</v>
      </c>
      <c r="F48" s="135">
        <v>10000</v>
      </c>
    </row>
    <row r="49" spans="1:6" ht="12.75" customHeight="1">
      <c r="A49" s="144" t="s">
        <v>247</v>
      </c>
      <c r="B49" s="50" t="s">
        <v>73</v>
      </c>
      <c r="C49" s="135">
        <f>SUM(C50:C97)</f>
        <v>8196900</v>
      </c>
      <c r="D49" s="135">
        <f>SUM(D50:D97)</f>
        <v>7282200</v>
      </c>
      <c r="E49" s="135">
        <f>SUM(E50:E97)</f>
        <v>1641100</v>
      </c>
      <c r="F49" s="135">
        <f>SUM(F50:F97)</f>
        <v>914700</v>
      </c>
    </row>
    <row r="50" spans="1:6" ht="12.75" customHeight="1">
      <c r="A50" s="40" t="s">
        <v>248</v>
      </c>
      <c r="B50" s="126" t="s">
        <v>156</v>
      </c>
      <c r="C50" s="127">
        <v>273100</v>
      </c>
      <c r="D50" s="146">
        <f t="shared" ref="D50:D97" si="1">C50-F50</f>
        <v>260500</v>
      </c>
      <c r="E50" s="127">
        <v>107900</v>
      </c>
      <c r="F50" s="127">
        <v>12600</v>
      </c>
    </row>
    <row r="51" spans="1:6" ht="12.75" customHeight="1">
      <c r="A51" s="38" t="s">
        <v>249</v>
      </c>
      <c r="B51" s="126" t="s">
        <v>157</v>
      </c>
      <c r="C51" s="127">
        <v>1971400</v>
      </c>
      <c r="D51" s="132">
        <f t="shared" si="1"/>
        <v>1926400</v>
      </c>
      <c r="E51" s="127">
        <v>1200000</v>
      </c>
      <c r="F51" s="127">
        <v>45000</v>
      </c>
    </row>
    <row r="52" spans="1:6" ht="12.75" customHeight="1">
      <c r="A52" s="38" t="s">
        <v>250</v>
      </c>
      <c r="B52" s="126" t="s">
        <v>326</v>
      </c>
      <c r="C52" s="127">
        <v>816000</v>
      </c>
      <c r="D52" s="132">
        <f t="shared" si="1"/>
        <v>816000</v>
      </c>
      <c r="E52" s="127">
        <v>260000</v>
      </c>
      <c r="F52" s="127"/>
    </row>
    <row r="53" spans="1:6" ht="12.75" customHeight="1">
      <c r="A53" s="38" t="s">
        <v>251</v>
      </c>
      <c r="B53" s="126" t="s">
        <v>361</v>
      </c>
      <c r="C53" s="127">
        <v>280800</v>
      </c>
      <c r="D53" s="137">
        <f t="shared" si="1"/>
        <v>280800</v>
      </c>
      <c r="E53" s="127"/>
      <c r="F53" s="127"/>
    </row>
    <row r="54" spans="1:6" ht="12.75" customHeight="1">
      <c r="A54" s="38" t="s">
        <v>252</v>
      </c>
      <c r="B54" s="57" t="s">
        <v>357</v>
      </c>
      <c r="C54" s="127">
        <f>67900-3300</f>
        <v>64600</v>
      </c>
      <c r="D54" s="137">
        <f t="shared" si="1"/>
        <v>64600</v>
      </c>
      <c r="E54" s="127"/>
      <c r="F54" s="127"/>
    </row>
    <row r="55" spans="1:6" ht="12.75" customHeight="1">
      <c r="A55" s="38" t="s">
        <v>253</v>
      </c>
      <c r="B55" s="57" t="s">
        <v>362</v>
      </c>
      <c r="C55" s="127">
        <f>6000-2000</f>
        <v>4000</v>
      </c>
      <c r="D55" s="137">
        <f t="shared" si="1"/>
        <v>4000</v>
      </c>
      <c r="E55" s="127"/>
      <c r="F55" s="127"/>
    </row>
    <row r="56" spans="1:6" ht="12.75" customHeight="1">
      <c r="A56" s="38" t="s">
        <v>254</v>
      </c>
      <c r="B56" s="57" t="s">
        <v>365</v>
      </c>
      <c r="C56" s="127">
        <v>800</v>
      </c>
      <c r="D56" s="137">
        <f t="shared" si="1"/>
        <v>800</v>
      </c>
      <c r="E56" s="127"/>
      <c r="F56" s="127"/>
    </row>
    <row r="57" spans="1:6" ht="12.75" customHeight="1">
      <c r="A57" s="38" t="s">
        <v>255</v>
      </c>
      <c r="B57" s="126" t="s">
        <v>436</v>
      </c>
      <c r="C57" s="127">
        <v>13600</v>
      </c>
      <c r="D57" s="137">
        <f t="shared" si="1"/>
        <v>13600</v>
      </c>
      <c r="E57" s="127"/>
      <c r="F57" s="127"/>
    </row>
    <row r="58" spans="1:6" ht="12.75" customHeight="1">
      <c r="A58" s="38" t="s">
        <v>256</v>
      </c>
      <c r="B58" s="126" t="s">
        <v>399</v>
      </c>
      <c r="C58" s="127">
        <v>4000</v>
      </c>
      <c r="D58" s="137">
        <f t="shared" si="1"/>
        <v>4000</v>
      </c>
      <c r="E58" s="127"/>
      <c r="F58" s="127"/>
    </row>
    <row r="59" spans="1:6" ht="12.75" customHeight="1">
      <c r="A59" s="38" t="s">
        <v>257</v>
      </c>
      <c r="B59" s="126" t="s">
        <v>364</v>
      </c>
      <c r="C59" s="127">
        <v>3000</v>
      </c>
      <c r="D59" s="137">
        <f t="shared" si="1"/>
        <v>3000</v>
      </c>
      <c r="E59" s="127"/>
      <c r="F59" s="127"/>
    </row>
    <row r="60" spans="1:6" ht="25.5" customHeight="1">
      <c r="A60" s="38" t="s">
        <v>258</v>
      </c>
      <c r="B60" s="126" t="s">
        <v>400</v>
      </c>
      <c r="C60" s="127">
        <v>8000</v>
      </c>
      <c r="D60" s="137">
        <f t="shared" si="1"/>
        <v>8000</v>
      </c>
      <c r="E60" s="127"/>
      <c r="F60" s="127"/>
    </row>
    <row r="61" spans="1:6" ht="26.25" customHeight="1">
      <c r="A61" s="38" t="s">
        <v>259</v>
      </c>
      <c r="B61" s="126" t="s">
        <v>401</v>
      </c>
      <c r="C61" s="127">
        <v>20000</v>
      </c>
      <c r="D61" s="137">
        <f t="shared" si="1"/>
        <v>20000</v>
      </c>
      <c r="E61" s="127"/>
      <c r="F61" s="127"/>
    </row>
    <row r="62" spans="1:6" ht="12.75" customHeight="1">
      <c r="A62" s="38" t="s">
        <v>260</v>
      </c>
      <c r="B62" s="126" t="s">
        <v>367</v>
      </c>
      <c r="C62" s="127">
        <f>8000+2000</f>
        <v>10000</v>
      </c>
      <c r="D62" s="137">
        <f t="shared" si="1"/>
        <v>10000</v>
      </c>
      <c r="E62" s="127"/>
      <c r="F62" s="127"/>
    </row>
    <row r="63" spans="1:6" ht="12.75" customHeight="1">
      <c r="A63" s="38" t="s">
        <v>261</v>
      </c>
      <c r="B63" s="126" t="s">
        <v>402</v>
      </c>
      <c r="C63" s="127">
        <v>1500</v>
      </c>
      <c r="D63" s="137">
        <f t="shared" si="1"/>
        <v>1500</v>
      </c>
      <c r="E63" s="127"/>
      <c r="F63" s="127"/>
    </row>
    <row r="64" spans="1:6" ht="12.75" customHeight="1">
      <c r="A64" s="38" t="s">
        <v>262</v>
      </c>
      <c r="B64" s="126" t="s">
        <v>368</v>
      </c>
      <c r="C64" s="127">
        <v>20000</v>
      </c>
      <c r="D64" s="137">
        <f>C64-F64</f>
        <v>20000</v>
      </c>
      <c r="E64" s="127"/>
      <c r="F64" s="127"/>
    </row>
    <row r="65" spans="1:6" ht="12.75" customHeight="1">
      <c r="A65" s="38" t="s">
        <v>263</v>
      </c>
      <c r="B65" s="126" t="s">
        <v>359</v>
      </c>
      <c r="C65" s="127">
        <v>730000</v>
      </c>
      <c r="D65" s="137">
        <f t="shared" si="1"/>
        <v>730000</v>
      </c>
      <c r="E65" s="127"/>
      <c r="F65" s="127"/>
    </row>
    <row r="66" spans="1:6" ht="12.75" customHeight="1">
      <c r="A66" s="38" t="s">
        <v>266</v>
      </c>
      <c r="B66" s="126" t="s">
        <v>371</v>
      </c>
      <c r="C66" s="127">
        <v>60000</v>
      </c>
      <c r="D66" s="137">
        <f t="shared" si="1"/>
        <v>60000</v>
      </c>
      <c r="E66" s="127"/>
      <c r="F66" s="127"/>
    </row>
    <row r="67" spans="1:6" ht="12.75" customHeight="1">
      <c r="A67" s="38" t="s">
        <v>267</v>
      </c>
      <c r="B67" s="126" t="s">
        <v>437</v>
      </c>
      <c r="C67" s="127">
        <v>15000</v>
      </c>
      <c r="D67" s="137">
        <f t="shared" si="1"/>
        <v>15000</v>
      </c>
      <c r="E67" s="127"/>
      <c r="F67" s="127"/>
    </row>
    <row r="68" spans="1:6" ht="12.75" customHeight="1">
      <c r="A68" s="38" t="s">
        <v>269</v>
      </c>
      <c r="B68" s="126" t="s">
        <v>372</v>
      </c>
      <c r="C68" s="127">
        <v>96000</v>
      </c>
      <c r="D68" s="137">
        <f t="shared" si="1"/>
        <v>96000</v>
      </c>
      <c r="E68" s="127"/>
      <c r="F68" s="127"/>
    </row>
    <row r="69" spans="1:6" ht="12.75" customHeight="1">
      <c r="A69" s="38" t="s">
        <v>270</v>
      </c>
      <c r="B69" s="126" t="s">
        <v>438</v>
      </c>
      <c r="C69" s="127">
        <v>9500</v>
      </c>
      <c r="D69" s="137">
        <f t="shared" si="1"/>
        <v>9500</v>
      </c>
      <c r="E69" s="127"/>
      <c r="F69" s="127"/>
    </row>
    <row r="70" spans="1:6" ht="12.75" customHeight="1">
      <c r="A70" s="38" t="s">
        <v>271</v>
      </c>
      <c r="B70" s="126" t="s">
        <v>403</v>
      </c>
      <c r="C70" s="127">
        <v>470000</v>
      </c>
      <c r="D70" s="137">
        <f t="shared" si="1"/>
        <v>470000</v>
      </c>
      <c r="E70" s="127"/>
      <c r="F70" s="127"/>
    </row>
    <row r="71" spans="1:6" ht="12.75" customHeight="1">
      <c r="A71" s="38" t="s">
        <v>272</v>
      </c>
      <c r="B71" s="126" t="s">
        <v>374</v>
      </c>
      <c r="C71" s="127">
        <v>80000</v>
      </c>
      <c r="D71" s="137">
        <f t="shared" si="1"/>
        <v>80000</v>
      </c>
      <c r="E71" s="127"/>
      <c r="F71" s="127"/>
    </row>
    <row r="72" spans="1:6" ht="12.75" customHeight="1">
      <c r="A72" s="38" t="s">
        <v>273</v>
      </c>
      <c r="B72" s="126" t="s">
        <v>377</v>
      </c>
      <c r="C72" s="127">
        <f>35000-5000</f>
        <v>30000</v>
      </c>
      <c r="D72" s="137">
        <f t="shared" si="1"/>
        <v>30000</v>
      </c>
      <c r="E72" s="127"/>
      <c r="F72" s="127"/>
    </row>
    <row r="73" spans="1:6" ht="12.75" customHeight="1">
      <c r="A73" s="38" t="s">
        <v>274</v>
      </c>
      <c r="B73" s="126" t="s">
        <v>375</v>
      </c>
      <c r="C73" s="127">
        <f>10000-5000</f>
        <v>5000</v>
      </c>
      <c r="D73" s="137">
        <f>C73-F73</f>
        <v>5000</v>
      </c>
      <c r="E73" s="127"/>
      <c r="F73" s="127"/>
    </row>
    <row r="74" spans="1:6" ht="37.5" customHeight="1">
      <c r="A74" s="38" t="s">
        <v>275</v>
      </c>
      <c r="B74" s="126" t="s">
        <v>376</v>
      </c>
      <c r="C74" s="127">
        <f>160000+4000</f>
        <v>164000</v>
      </c>
      <c r="D74" s="137">
        <f t="shared" si="1"/>
        <v>164000</v>
      </c>
      <c r="E74" s="127"/>
      <c r="F74" s="127"/>
    </row>
    <row r="75" spans="1:6" ht="12.75" customHeight="1">
      <c r="A75" s="38" t="s">
        <v>276</v>
      </c>
      <c r="B75" s="126" t="s">
        <v>162</v>
      </c>
      <c r="C75" s="127">
        <v>2000</v>
      </c>
      <c r="D75" s="137">
        <f t="shared" si="1"/>
        <v>2000</v>
      </c>
      <c r="E75" s="127"/>
      <c r="F75" s="127"/>
    </row>
    <row r="76" spans="1:6" ht="12.75" customHeight="1">
      <c r="A76" s="38" t="s">
        <v>277</v>
      </c>
      <c r="B76" s="126" t="s">
        <v>163</v>
      </c>
      <c r="C76" s="127">
        <v>16000</v>
      </c>
      <c r="D76" s="137">
        <f t="shared" si="1"/>
        <v>16000</v>
      </c>
      <c r="E76" s="127"/>
      <c r="F76" s="127"/>
    </row>
    <row r="77" spans="1:6" ht="12.75" customHeight="1">
      <c r="A77" s="38" t="s">
        <v>278</v>
      </c>
      <c r="B77" s="126" t="s">
        <v>378</v>
      </c>
      <c r="C77" s="127">
        <v>8000</v>
      </c>
      <c r="D77" s="137">
        <f t="shared" si="1"/>
        <v>8000</v>
      </c>
      <c r="E77" s="127"/>
      <c r="F77" s="127"/>
    </row>
    <row r="78" spans="1:6" ht="12.75" customHeight="1">
      <c r="A78" s="38" t="s">
        <v>279</v>
      </c>
      <c r="B78" s="126" t="s">
        <v>171</v>
      </c>
      <c r="C78" s="127">
        <v>3000</v>
      </c>
      <c r="D78" s="137">
        <f t="shared" si="1"/>
        <v>3000</v>
      </c>
      <c r="E78" s="127"/>
      <c r="F78" s="127"/>
    </row>
    <row r="79" spans="1:6" ht="12.75" customHeight="1">
      <c r="A79" s="38" t="s">
        <v>280</v>
      </c>
      <c r="B79" s="126" t="s">
        <v>379</v>
      </c>
      <c r="C79" s="127">
        <v>20000</v>
      </c>
      <c r="D79" s="137">
        <f t="shared" si="1"/>
        <v>20000</v>
      </c>
      <c r="E79" s="127"/>
      <c r="F79" s="127"/>
    </row>
    <row r="80" spans="1:6" ht="12.75" customHeight="1">
      <c r="A80" s="38" t="s">
        <v>281</v>
      </c>
      <c r="B80" s="126" t="s">
        <v>453</v>
      </c>
      <c r="C80" s="127">
        <v>15000</v>
      </c>
      <c r="D80" s="137">
        <f t="shared" si="1"/>
        <v>15000</v>
      </c>
      <c r="E80" s="127"/>
      <c r="F80" s="127"/>
    </row>
    <row r="81" spans="1:6">
      <c r="A81" s="38" t="s">
        <v>282</v>
      </c>
      <c r="B81" s="126" t="s">
        <v>158</v>
      </c>
      <c r="C81" s="127">
        <v>34000</v>
      </c>
      <c r="D81" s="137">
        <f t="shared" si="1"/>
        <v>34000</v>
      </c>
      <c r="E81" s="127"/>
      <c r="F81" s="127"/>
    </row>
    <row r="82" spans="1:6">
      <c r="A82" s="38" t="s">
        <v>283</v>
      </c>
      <c r="B82" s="57" t="s">
        <v>173</v>
      </c>
      <c r="C82" s="127">
        <v>9500</v>
      </c>
      <c r="D82" s="137">
        <f>C82-F82</f>
        <v>9500</v>
      </c>
      <c r="E82" s="127"/>
      <c r="F82" s="127"/>
    </row>
    <row r="83" spans="1:6">
      <c r="A83" s="38" t="s">
        <v>284</v>
      </c>
      <c r="B83" s="57" t="s">
        <v>449</v>
      </c>
      <c r="C83" s="127">
        <f>10000-5000</f>
        <v>5000</v>
      </c>
      <c r="D83" s="137">
        <f>C83-F83</f>
        <v>5000</v>
      </c>
      <c r="E83" s="127"/>
      <c r="F83" s="127"/>
    </row>
    <row r="84" spans="1:6">
      <c r="A84" s="38" t="s">
        <v>285</v>
      </c>
      <c r="B84" s="57" t="s">
        <v>380</v>
      </c>
      <c r="C84" s="127">
        <v>180000</v>
      </c>
      <c r="D84" s="137">
        <f>C84-F84</f>
        <v>180000</v>
      </c>
      <c r="E84" s="127"/>
      <c r="F84" s="127"/>
    </row>
    <row r="85" spans="1:6">
      <c r="A85" s="38" t="s">
        <v>286</v>
      </c>
      <c r="B85" s="126" t="s">
        <v>381</v>
      </c>
      <c r="C85" s="127">
        <v>229900</v>
      </c>
      <c r="D85" s="137">
        <f t="shared" si="1"/>
        <v>229900</v>
      </c>
      <c r="E85" s="127"/>
      <c r="F85" s="127"/>
    </row>
    <row r="86" spans="1:6">
      <c r="A86" s="38" t="s">
        <v>287</v>
      </c>
      <c r="B86" s="212" t="s">
        <v>383</v>
      </c>
      <c r="C86" s="60">
        <f>20000+10000</f>
        <v>30000</v>
      </c>
      <c r="D86" s="132">
        <f t="shared" si="1"/>
        <v>30000</v>
      </c>
      <c r="E86" s="127"/>
      <c r="F86" s="127"/>
    </row>
    <row r="87" spans="1:6" ht="12.75" customHeight="1">
      <c r="A87" s="38" t="s">
        <v>306</v>
      </c>
      <c r="B87" s="126" t="s">
        <v>382</v>
      </c>
      <c r="C87" s="127">
        <v>657700</v>
      </c>
      <c r="D87" s="137">
        <f t="shared" si="1"/>
        <v>657700</v>
      </c>
      <c r="E87" s="127"/>
      <c r="F87" s="127"/>
    </row>
    <row r="88" spans="1:6" ht="12.75" customHeight="1">
      <c r="A88" s="38" t="s">
        <v>288</v>
      </c>
      <c r="B88" s="212" t="s">
        <v>404</v>
      </c>
      <c r="C88" s="60">
        <f>15000+5000</f>
        <v>20000</v>
      </c>
      <c r="D88" s="132">
        <f t="shared" si="1"/>
        <v>20000</v>
      </c>
      <c r="E88" s="127"/>
      <c r="F88" s="127"/>
    </row>
    <row r="89" spans="1:6">
      <c r="A89" s="38" t="s">
        <v>308</v>
      </c>
      <c r="B89" s="212" t="s">
        <v>393</v>
      </c>
      <c r="C89" s="60">
        <f>566700-5000</f>
        <v>561700</v>
      </c>
      <c r="D89" s="132">
        <f t="shared" si="1"/>
        <v>431700</v>
      </c>
      <c r="E89" s="127">
        <v>73200</v>
      </c>
      <c r="F89" s="127">
        <v>130000</v>
      </c>
    </row>
    <row r="90" spans="1:6">
      <c r="A90" s="38" t="s">
        <v>321</v>
      </c>
      <c r="B90" s="126" t="s">
        <v>446</v>
      </c>
      <c r="C90" s="127">
        <f>374000-32800</f>
        <v>341200</v>
      </c>
      <c r="D90" s="137">
        <f t="shared" si="1"/>
        <v>341200</v>
      </c>
      <c r="E90" s="127"/>
      <c r="F90" s="127"/>
    </row>
    <row r="91" spans="1:6">
      <c r="A91" s="38" t="s">
        <v>322</v>
      </c>
      <c r="B91" s="126" t="s">
        <v>164</v>
      </c>
      <c r="C91" s="127">
        <v>35700</v>
      </c>
      <c r="D91" s="137">
        <f t="shared" si="1"/>
        <v>35700</v>
      </c>
      <c r="E91" s="127"/>
      <c r="F91" s="127"/>
    </row>
    <row r="92" spans="1:6">
      <c r="A92" s="38" t="s">
        <v>323</v>
      </c>
      <c r="B92" s="126" t="s">
        <v>169</v>
      </c>
      <c r="C92" s="127">
        <f>110000-5000</f>
        <v>105000</v>
      </c>
      <c r="D92" s="137">
        <f t="shared" si="1"/>
        <v>68900</v>
      </c>
      <c r="E92" s="127"/>
      <c r="F92" s="127">
        <v>36100</v>
      </c>
    </row>
    <row r="93" spans="1:6">
      <c r="A93" s="38" t="s">
        <v>384</v>
      </c>
      <c r="B93" s="126" t="s">
        <v>390</v>
      </c>
      <c r="C93" s="127">
        <v>9000</v>
      </c>
      <c r="D93" s="137">
        <f t="shared" si="1"/>
        <v>9000</v>
      </c>
      <c r="E93" s="127"/>
      <c r="F93" s="127"/>
    </row>
    <row r="94" spans="1:6">
      <c r="A94" s="38" t="s">
        <v>385</v>
      </c>
      <c r="B94" s="126" t="s">
        <v>443</v>
      </c>
      <c r="C94" s="127">
        <v>16200</v>
      </c>
      <c r="D94" s="137">
        <f t="shared" si="1"/>
        <v>16200</v>
      </c>
      <c r="E94" s="127"/>
      <c r="F94" s="127"/>
    </row>
    <row r="95" spans="1:6">
      <c r="A95" s="38" t="s">
        <v>386</v>
      </c>
      <c r="B95" s="126" t="s">
        <v>440</v>
      </c>
      <c r="C95" s="127">
        <v>35000</v>
      </c>
      <c r="D95" s="137">
        <f t="shared" si="1"/>
        <v>0</v>
      </c>
      <c r="E95" s="127"/>
      <c r="F95" s="127">
        <v>35000</v>
      </c>
    </row>
    <row r="96" spans="1:6">
      <c r="A96" s="38" t="s">
        <v>387</v>
      </c>
      <c r="B96" s="126" t="s">
        <v>165</v>
      </c>
      <c r="C96" s="127">
        <v>55500</v>
      </c>
      <c r="D96" s="137">
        <f t="shared" si="1"/>
        <v>55500</v>
      </c>
      <c r="E96" s="127"/>
      <c r="F96" s="127"/>
    </row>
    <row r="97" spans="1:6">
      <c r="A97" s="38" t="s">
        <v>388</v>
      </c>
      <c r="B97" s="126" t="s">
        <v>159</v>
      </c>
      <c r="C97" s="127">
        <f>557200+100000</f>
        <v>657200</v>
      </c>
      <c r="D97" s="137">
        <f t="shared" si="1"/>
        <v>1200</v>
      </c>
      <c r="E97" s="127"/>
      <c r="F97" s="127">
        <f>556000+100000</f>
        <v>656000</v>
      </c>
    </row>
    <row r="98" spans="1:6">
      <c r="A98" s="38" t="s">
        <v>389</v>
      </c>
      <c r="B98" s="213" t="s">
        <v>180</v>
      </c>
      <c r="C98" s="28">
        <f>C14+C15+C16+C17+C18+C19+C20+C21+C22+C23+C24+C25+C26+C27+C28+C29+C30+C31+C32+C33+C34+C35+C36+C37+C38+C39+C40+C41+C42+C43+C44+C45+C46+C47+C48+C49</f>
        <v>22131900</v>
      </c>
      <c r="D98" s="28">
        <f>D14+D15+D16+D17+D18+D19+D20+D21+D22+D23+D24+D25+D26+D27+D28+D29+D30+D31+D32+D33+D34+D35+D36+D37+D38+D39+D40+D41+D42+D43+D44+D45+D46+D47+D48+D49</f>
        <v>20925900</v>
      </c>
      <c r="E98" s="28">
        <f>E14+E15+E16+E17+E18+E19+E20+E21+E22+E23+E24+E25+E26+E27+E28+E29+E30+E31+E32+E33+E34+E35+E36+E37+E38+E39+E40+E41+E42+E43+E44+E45+E46+E47+E48+E49</f>
        <v>10115200</v>
      </c>
      <c r="F98" s="28">
        <f>F14+F15+F16+F17+F18+F19+F20+F21+F22+F23+F24+F25+F26+F27+F28+F29+F30+F31+F32+F33+F34+F35+F36+F37+F38+F39+F40+F41+F42+F43+F44+F45+F46+F47+F48+F49</f>
        <v>1206000</v>
      </c>
    </row>
    <row r="99" spans="1:6">
      <c r="A99" s="302"/>
      <c r="B99" s="302"/>
      <c r="C99" s="302"/>
      <c r="D99" s="302"/>
      <c r="E99" s="302"/>
      <c r="F99" s="302"/>
    </row>
    <row r="100" spans="1:6">
      <c r="A100" s="303" t="s">
        <v>50</v>
      </c>
      <c r="B100" s="303"/>
      <c r="C100" s="303"/>
      <c r="D100" s="303"/>
      <c r="E100" s="303"/>
      <c r="F100" s="303"/>
    </row>
    <row r="101" spans="1:6">
      <c r="A101" s="124"/>
      <c r="B101" s="124"/>
      <c r="C101" s="124"/>
      <c r="D101" s="124"/>
      <c r="E101" s="124"/>
      <c r="F101" s="124"/>
    </row>
    <row r="102" spans="1:6">
      <c r="A102" s="124"/>
      <c r="B102" s="124"/>
      <c r="C102" s="124"/>
      <c r="D102" s="124"/>
      <c r="E102" s="124"/>
      <c r="F102" s="124"/>
    </row>
    <row r="103" spans="1:6">
      <c r="A103" s="124"/>
      <c r="B103" s="124"/>
      <c r="C103" s="124"/>
      <c r="D103" s="124"/>
      <c r="E103" s="124"/>
      <c r="F103" s="124"/>
    </row>
    <row r="104" spans="1:6">
      <c r="A104" s="124"/>
      <c r="B104" s="124"/>
      <c r="C104" s="124"/>
      <c r="D104" s="124"/>
      <c r="E104" s="124"/>
      <c r="F104" s="124"/>
    </row>
    <row r="105" spans="1:6">
      <c r="A105" s="124"/>
      <c r="B105" s="124"/>
      <c r="C105" s="124"/>
      <c r="D105" s="124"/>
      <c r="E105" s="124"/>
      <c r="F105" s="124"/>
    </row>
    <row r="106" spans="1:6">
      <c r="A106" s="124"/>
      <c r="B106" s="124"/>
      <c r="C106" s="124"/>
      <c r="D106" s="124"/>
      <c r="E106" s="124"/>
      <c r="F106" s="124"/>
    </row>
    <row r="107" spans="1:6">
      <c r="A107" s="124"/>
      <c r="B107" s="124"/>
      <c r="C107" s="124"/>
      <c r="D107" s="124"/>
      <c r="E107" s="124"/>
      <c r="F107" s="124"/>
    </row>
    <row r="108" spans="1:6">
      <c r="A108" s="124"/>
      <c r="B108" s="124"/>
      <c r="C108" s="124"/>
      <c r="D108" s="124"/>
      <c r="E108" s="124"/>
      <c r="F108" s="124"/>
    </row>
    <row r="109" spans="1:6">
      <c r="A109" s="124"/>
      <c r="B109" s="124"/>
      <c r="C109" s="124"/>
      <c r="D109" s="124"/>
      <c r="E109" s="124"/>
      <c r="F109" s="124"/>
    </row>
    <row r="110" spans="1:6">
      <c r="A110" s="124"/>
      <c r="B110" s="124"/>
      <c r="C110" s="124"/>
      <c r="D110" s="124"/>
      <c r="E110" s="124"/>
      <c r="F110" s="124"/>
    </row>
    <row r="111" spans="1:6">
      <c r="A111" s="124"/>
      <c r="B111" s="124"/>
      <c r="C111" s="124"/>
      <c r="D111" s="124"/>
      <c r="E111" s="124"/>
      <c r="F111" s="124"/>
    </row>
    <row r="112" spans="1:6">
      <c r="A112" s="124"/>
      <c r="B112" s="124"/>
      <c r="C112" s="124"/>
      <c r="D112" s="124"/>
      <c r="E112" s="124"/>
      <c r="F112" s="124"/>
    </row>
    <row r="113" spans="1:6">
      <c r="A113" s="124"/>
      <c r="B113" s="124"/>
      <c r="C113" s="124"/>
      <c r="D113" s="124"/>
      <c r="E113" s="124"/>
      <c r="F113" s="124"/>
    </row>
    <row r="114" spans="1:6">
      <c r="A114" s="124"/>
      <c r="B114" s="124"/>
      <c r="C114" s="124"/>
      <c r="D114" s="124"/>
      <c r="E114" s="124"/>
      <c r="F114" s="124"/>
    </row>
    <row r="115" spans="1:6">
      <c r="A115" s="124"/>
      <c r="B115" s="124"/>
      <c r="C115" s="124"/>
      <c r="D115" s="124"/>
      <c r="E115" s="124"/>
      <c r="F115" s="124"/>
    </row>
    <row r="116" spans="1:6">
      <c r="A116" s="124"/>
      <c r="B116" s="124"/>
      <c r="C116" s="124"/>
      <c r="D116" s="124"/>
      <c r="E116" s="124"/>
      <c r="F116" s="124"/>
    </row>
    <row r="117" spans="1:6">
      <c r="A117" s="124"/>
      <c r="B117" s="124"/>
      <c r="C117" s="124"/>
      <c r="D117" s="124"/>
      <c r="E117" s="124"/>
      <c r="F117" s="124"/>
    </row>
    <row r="118" spans="1:6">
      <c r="A118" s="124"/>
      <c r="B118" s="124"/>
      <c r="C118" s="124"/>
      <c r="D118" s="124"/>
      <c r="E118" s="124"/>
      <c r="F118" s="124"/>
    </row>
    <row r="119" spans="1:6">
      <c r="A119" s="124"/>
      <c r="B119" s="124"/>
      <c r="C119" s="124"/>
      <c r="D119" s="124"/>
      <c r="E119" s="124"/>
      <c r="F119" s="124"/>
    </row>
    <row r="120" spans="1:6">
      <c r="A120" s="124"/>
      <c r="B120" s="124"/>
      <c r="C120" s="124"/>
      <c r="D120" s="124"/>
      <c r="E120" s="124"/>
      <c r="F120" s="124"/>
    </row>
    <row r="121" spans="1:6">
      <c r="A121" s="124"/>
      <c r="B121" s="124"/>
      <c r="C121" s="124"/>
      <c r="D121" s="124"/>
      <c r="E121" s="124"/>
      <c r="F121" s="124"/>
    </row>
    <row r="122" spans="1:6">
      <c r="A122" s="124"/>
      <c r="B122" s="124"/>
      <c r="C122" s="124"/>
      <c r="D122" s="124"/>
      <c r="E122" s="124"/>
      <c r="F122" s="124"/>
    </row>
    <row r="123" spans="1:6">
      <c r="A123" s="124"/>
      <c r="B123" s="124"/>
      <c r="C123" s="124"/>
      <c r="D123" s="124"/>
      <c r="E123" s="124"/>
      <c r="F123" s="124"/>
    </row>
    <row r="124" spans="1:6">
      <c r="A124" s="124"/>
      <c r="B124" s="124"/>
      <c r="C124" s="124"/>
      <c r="D124" s="124"/>
      <c r="E124" s="124"/>
      <c r="F124" s="124"/>
    </row>
    <row r="125" spans="1:6">
      <c r="A125" s="124"/>
      <c r="B125" s="124"/>
      <c r="C125" s="124"/>
      <c r="D125" s="124"/>
      <c r="E125" s="124"/>
      <c r="F125" s="124"/>
    </row>
    <row r="126" spans="1:6">
      <c r="A126" s="124"/>
      <c r="B126" s="124"/>
      <c r="C126" s="124"/>
      <c r="D126" s="124"/>
      <c r="E126" s="124"/>
      <c r="F126" s="124"/>
    </row>
    <row r="127" spans="1:6">
      <c r="A127" s="128"/>
      <c r="B127" s="128"/>
      <c r="C127" s="128"/>
      <c r="D127" s="128"/>
      <c r="E127" s="128"/>
      <c r="F127" s="128"/>
    </row>
    <row r="128" spans="1:6">
      <c r="A128" s="128"/>
      <c r="B128" s="128"/>
      <c r="C128" s="128"/>
      <c r="D128" s="128"/>
      <c r="E128" s="128"/>
      <c r="F128" s="128"/>
    </row>
    <row r="129" spans="1:6">
      <c r="A129" s="128"/>
      <c r="B129" s="128"/>
      <c r="C129" s="128"/>
      <c r="D129" s="128"/>
      <c r="E129" s="128"/>
      <c r="F129" s="128"/>
    </row>
    <row r="130" spans="1:6">
      <c r="A130" s="128"/>
      <c r="B130" s="128"/>
      <c r="C130" s="128"/>
      <c r="D130" s="128"/>
      <c r="E130" s="128"/>
      <c r="F130" s="128"/>
    </row>
    <row r="131" spans="1:6">
      <c r="A131" s="128"/>
      <c r="B131" s="128"/>
      <c r="C131" s="128"/>
      <c r="D131" s="128"/>
      <c r="E131" s="128"/>
      <c r="F131" s="128"/>
    </row>
    <row r="132" spans="1:6">
      <c r="A132" s="128"/>
      <c r="B132" s="128"/>
      <c r="C132" s="128"/>
      <c r="D132" s="128"/>
      <c r="E132" s="128"/>
      <c r="F132" s="128"/>
    </row>
    <row r="133" spans="1:6">
      <c r="A133" s="128"/>
      <c r="B133" s="128"/>
      <c r="C133" s="128"/>
      <c r="D133" s="128"/>
      <c r="E133" s="128"/>
      <c r="F133" s="128"/>
    </row>
    <row r="134" spans="1:6">
      <c r="A134" s="128"/>
      <c r="B134" s="128"/>
      <c r="C134" s="128"/>
      <c r="D134" s="128"/>
      <c r="E134" s="128"/>
      <c r="F134" s="128"/>
    </row>
    <row r="135" spans="1:6">
      <c r="A135" s="128"/>
      <c r="B135" s="128"/>
      <c r="C135" s="128"/>
      <c r="D135" s="128"/>
      <c r="E135" s="128"/>
      <c r="F135" s="128"/>
    </row>
    <row r="136" spans="1:6">
      <c r="A136" s="128"/>
      <c r="B136" s="128"/>
      <c r="C136" s="128"/>
      <c r="D136" s="128"/>
      <c r="E136" s="128"/>
      <c r="F136" s="128"/>
    </row>
    <row r="137" spans="1:6">
      <c r="A137" s="128"/>
      <c r="B137" s="128"/>
      <c r="C137" s="128"/>
      <c r="D137" s="128"/>
      <c r="E137" s="128"/>
      <c r="F137" s="128"/>
    </row>
    <row r="138" spans="1:6">
      <c r="A138" s="128"/>
      <c r="B138" s="128"/>
      <c r="C138" s="128"/>
      <c r="D138" s="128"/>
      <c r="E138" s="128"/>
      <c r="F138" s="128"/>
    </row>
    <row r="139" spans="1:6">
      <c r="A139" s="128"/>
      <c r="B139" s="128"/>
      <c r="C139" s="128"/>
      <c r="D139" s="128"/>
      <c r="E139" s="128"/>
      <c r="F139" s="128"/>
    </row>
    <row r="140" spans="1:6">
      <c r="A140" s="128"/>
      <c r="B140" s="128"/>
      <c r="C140" s="128"/>
      <c r="D140" s="128"/>
      <c r="E140" s="128"/>
      <c r="F140" s="128"/>
    </row>
    <row r="141" spans="1:6">
      <c r="A141" s="128"/>
      <c r="B141" s="128"/>
      <c r="C141" s="128"/>
      <c r="D141" s="128"/>
      <c r="E141" s="128"/>
      <c r="F141" s="128"/>
    </row>
    <row r="142" spans="1:6">
      <c r="A142" s="128"/>
      <c r="B142" s="128"/>
      <c r="C142" s="128"/>
      <c r="D142" s="128"/>
      <c r="E142" s="128"/>
      <c r="F142" s="128"/>
    </row>
    <row r="143" spans="1:6">
      <c r="A143" s="128"/>
      <c r="B143" s="128"/>
      <c r="C143" s="128"/>
      <c r="D143" s="128"/>
      <c r="E143" s="128"/>
      <c r="F143" s="128"/>
    </row>
    <row r="144" spans="1:6">
      <c r="A144" s="128"/>
      <c r="B144" s="128"/>
      <c r="C144" s="128"/>
      <c r="D144" s="128"/>
      <c r="E144" s="128"/>
      <c r="F144" s="128"/>
    </row>
    <row r="145" spans="1:6">
      <c r="A145" s="128"/>
      <c r="B145" s="128"/>
      <c r="C145" s="128"/>
      <c r="D145" s="128"/>
      <c r="E145" s="128"/>
      <c r="F145" s="128"/>
    </row>
    <row r="146" spans="1:6">
      <c r="A146" s="128"/>
      <c r="B146" s="128"/>
      <c r="C146" s="128"/>
      <c r="D146" s="128"/>
      <c r="E146" s="128"/>
      <c r="F146" s="128"/>
    </row>
    <row r="147" spans="1:6">
      <c r="A147" s="128"/>
      <c r="B147" s="128"/>
      <c r="C147" s="128"/>
      <c r="D147" s="128"/>
      <c r="E147" s="128"/>
      <c r="F147" s="128"/>
    </row>
    <row r="148" spans="1:6">
      <c r="A148" s="128"/>
      <c r="B148" s="128"/>
      <c r="C148" s="128"/>
      <c r="D148" s="128"/>
      <c r="E148" s="128"/>
      <c r="F148" s="128"/>
    </row>
    <row r="149" spans="1:6">
      <c r="A149" s="128"/>
      <c r="B149" s="128"/>
      <c r="C149" s="128"/>
      <c r="D149" s="128"/>
      <c r="E149" s="128"/>
      <c r="F149" s="128"/>
    </row>
    <row r="150" spans="1:6">
      <c r="A150" s="128"/>
      <c r="B150" s="128"/>
      <c r="C150" s="128"/>
      <c r="D150" s="128"/>
      <c r="E150" s="128"/>
      <c r="F150" s="128"/>
    </row>
    <row r="151" spans="1:6">
      <c r="A151" s="128"/>
      <c r="B151" s="128"/>
      <c r="C151" s="128"/>
      <c r="D151" s="128"/>
      <c r="E151" s="128"/>
      <c r="F151" s="128"/>
    </row>
    <row r="152" spans="1:6">
      <c r="A152" s="128"/>
      <c r="B152" s="128"/>
      <c r="C152" s="128"/>
      <c r="D152" s="128"/>
      <c r="E152" s="128"/>
      <c r="F152" s="128"/>
    </row>
    <row r="153" spans="1:6">
      <c r="A153" s="128"/>
      <c r="B153" s="128"/>
      <c r="C153" s="128"/>
      <c r="D153" s="128"/>
      <c r="E153" s="128"/>
      <c r="F153" s="128"/>
    </row>
    <row r="154" spans="1:6">
      <c r="A154" s="128"/>
      <c r="B154" s="128"/>
      <c r="C154" s="128"/>
      <c r="D154" s="128"/>
      <c r="E154" s="128"/>
      <c r="F154" s="128"/>
    </row>
    <row r="155" spans="1:6">
      <c r="A155" s="128"/>
      <c r="B155" s="128"/>
      <c r="C155" s="128"/>
      <c r="D155" s="128"/>
      <c r="E155" s="128"/>
      <c r="F155" s="128"/>
    </row>
    <row r="156" spans="1:6">
      <c r="A156" s="128"/>
      <c r="B156" s="128"/>
      <c r="C156" s="128"/>
      <c r="D156" s="128"/>
      <c r="E156" s="128"/>
      <c r="F156" s="128"/>
    </row>
    <row r="157" spans="1:6">
      <c r="A157" s="128"/>
      <c r="B157" s="128"/>
      <c r="C157" s="128"/>
      <c r="D157" s="128"/>
      <c r="E157" s="128"/>
      <c r="F157" s="128"/>
    </row>
    <row r="158" spans="1:6">
      <c r="A158" s="128"/>
      <c r="B158" s="128"/>
      <c r="C158" s="128"/>
      <c r="D158" s="128"/>
      <c r="E158" s="128"/>
      <c r="F158" s="128"/>
    </row>
    <row r="159" spans="1:6">
      <c r="A159" s="128"/>
      <c r="B159" s="128"/>
      <c r="C159" s="128"/>
      <c r="D159" s="128"/>
      <c r="E159" s="128"/>
      <c r="F159" s="128"/>
    </row>
    <row r="160" spans="1:6">
      <c r="A160" s="128"/>
      <c r="B160" s="128"/>
      <c r="C160" s="128"/>
      <c r="D160" s="128"/>
      <c r="E160" s="128"/>
      <c r="F160" s="128"/>
    </row>
    <row r="161" spans="1:6">
      <c r="A161" s="128"/>
      <c r="B161" s="128"/>
      <c r="C161" s="128"/>
      <c r="D161" s="128"/>
      <c r="E161" s="128"/>
      <c r="F161" s="128"/>
    </row>
    <row r="162" spans="1:6">
      <c r="A162" s="128"/>
      <c r="B162" s="128"/>
      <c r="C162" s="128"/>
      <c r="D162" s="128"/>
      <c r="E162" s="128"/>
      <c r="F162" s="128"/>
    </row>
    <row r="163" spans="1:6">
      <c r="A163" s="128"/>
      <c r="B163" s="128"/>
      <c r="C163" s="128"/>
      <c r="D163" s="128"/>
      <c r="E163" s="128"/>
      <c r="F163" s="128"/>
    </row>
    <row r="164" spans="1:6">
      <c r="A164" s="128"/>
      <c r="B164" s="128"/>
      <c r="C164" s="128"/>
      <c r="D164" s="128"/>
      <c r="E164" s="128"/>
      <c r="F164" s="128"/>
    </row>
    <row r="165" spans="1:6">
      <c r="A165" s="128"/>
      <c r="B165" s="128"/>
      <c r="C165" s="128"/>
      <c r="D165" s="128"/>
      <c r="E165" s="128"/>
      <c r="F165" s="128"/>
    </row>
    <row r="166" spans="1:6">
      <c r="A166" s="128"/>
      <c r="B166" s="128"/>
      <c r="C166" s="128"/>
      <c r="D166" s="128"/>
      <c r="E166" s="128"/>
      <c r="F166" s="128"/>
    </row>
    <row r="167" spans="1:6">
      <c r="A167" s="128"/>
      <c r="B167" s="128"/>
      <c r="C167" s="128"/>
      <c r="D167" s="128"/>
      <c r="E167" s="128"/>
      <c r="F167" s="128"/>
    </row>
    <row r="168" spans="1:6">
      <c r="A168" s="128"/>
      <c r="B168" s="128"/>
      <c r="C168" s="128"/>
      <c r="D168" s="128"/>
      <c r="E168" s="128"/>
      <c r="F168" s="128"/>
    </row>
    <row r="169" spans="1:6">
      <c r="A169" s="128"/>
      <c r="B169" s="128"/>
      <c r="C169" s="128"/>
      <c r="D169" s="128"/>
      <c r="E169" s="128"/>
      <c r="F169" s="128"/>
    </row>
    <row r="170" spans="1:6">
      <c r="A170" s="128"/>
      <c r="B170" s="128"/>
      <c r="C170" s="128"/>
      <c r="D170" s="128"/>
      <c r="E170" s="128"/>
      <c r="F170" s="128"/>
    </row>
    <row r="171" spans="1:6">
      <c r="A171" s="128"/>
      <c r="B171" s="128"/>
      <c r="C171" s="128"/>
      <c r="D171" s="128"/>
      <c r="E171" s="128"/>
      <c r="F171" s="128"/>
    </row>
    <row r="172" spans="1:6">
      <c r="A172" s="128"/>
      <c r="B172" s="128"/>
      <c r="C172" s="128"/>
      <c r="D172" s="128"/>
      <c r="E172" s="128"/>
      <c r="F172" s="128"/>
    </row>
    <row r="173" spans="1:6">
      <c r="A173" s="128"/>
      <c r="B173" s="128"/>
      <c r="C173" s="128"/>
      <c r="D173" s="128"/>
      <c r="E173" s="128"/>
      <c r="F173" s="128"/>
    </row>
    <row r="174" spans="1:6">
      <c r="A174" s="128"/>
      <c r="B174" s="128"/>
      <c r="C174" s="128"/>
      <c r="D174" s="128"/>
      <c r="E174" s="128"/>
      <c r="F174" s="128"/>
    </row>
    <row r="175" spans="1:6">
      <c r="A175" s="128"/>
      <c r="B175" s="128"/>
      <c r="C175" s="128"/>
      <c r="D175" s="128"/>
      <c r="E175" s="128"/>
      <c r="F175" s="128"/>
    </row>
    <row r="176" spans="1:6">
      <c r="A176" s="128"/>
      <c r="B176" s="128"/>
      <c r="C176" s="128"/>
      <c r="D176" s="128"/>
      <c r="E176" s="128"/>
      <c r="F176" s="128"/>
    </row>
    <row r="177" spans="1:6">
      <c r="A177" s="128"/>
      <c r="B177" s="128"/>
      <c r="C177" s="128"/>
      <c r="D177" s="128"/>
      <c r="E177" s="128"/>
      <c r="F177" s="128"/>
    </row>
    <row r="178" spans="1:6">
      <c r="A178" s="128"/>
      <c r="B178" s="128"/>
      <c r="C178" s="128"/>
      <c r="D178" s="128"/>
      <c r="E178" s="128"/>
      <c r="F178" s="128"/>
    </row>
    <row r="179" spans="1:6">
      <c r="A179" s="128"/>
      <c r="B179" s="128"/>
      <c r="C179" s="128"/>
      <c r="D179" s="128"/>
      <c r="E179" s="128"/>
      <c r="F179" s="128"/>
    </row>
    <row r="180" spans="1:6">
      <c r="A180" s="128"/>
      <c r="B180" s="128"/>
      <c r="C180" s="128"/>
      <c r="D180" s="128"/>
      <c r="E180" s="128"/>
      <c r="F180" s="128"/>
    </row>
  </sheetData>
  <mergeCells count="15">
    <mergeCell ref="F11:F12"/>
    <mergeCell ref="D1:F1"/>
    <mergeCell ref="D2:F2"/>
    <mergeCell ref="D3:F3"/>
    <mergeCell ref="D4:F4"/>
    <mergeCell ref="A99:F99"/>
    <mergeCell ref="A100:F100"/>
    <mergeCell ref="A5:F7"/>
    <mergeCell ref="C8:F8"/>
    <mergeCell ref="A9:A12"/>
    <mergeCell ref="B9:B12"/>
    <mergeCell ref="C9:F9"/>
    <mergeCell ref="C10:C12"/>
    <mergeCell ref="D10:F10"/>
    <mergeCell ref="D11:E11"/>
  </mergeCells>
  <phoneticPr fontId="5" type="noConversion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2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30.28515625" customWidth="1"/>
    <col min="4" max="4" width="8.85546875" customWidth="1"/>
    <col min="5" max="6" width="8.42578125" customWidth="1"/>
    <col min="7" max="7" width="10.7109375" customWidth="1"/>
    <col min="8" max="8" width="10.140625" customWidth="1"/>
  </cols>
  <sheetData>
    <row r="1" spans="1:12" ht="14.1" customHeight="1">
      <c r="A1" s="3"/>
      <c r="B1" s="3"/>
      <c r="C1" s="3"/>
      <c r="D1" s="36"/>
      <c r="E1" s="36"/>
      <c r="F1" s="264" t="s">
        <v>7</v>
      </c>
      <c r="G1" s="264"/>
      <c r="H1" s="264"/>
    </row>
    <row r="2" spans="1:12" ht="14.1" customHeight="1">
      <c r="A2" s="3"/>
      <c r="B2" s="3"/>
      <c r="C2" s="3"/>
      <c r="D2" s="35"/>
      <c r="E2" s="36"/>
      <c r="F2" s="264" t="s">
        <v>434</v>
      </c>
      <c r="G2" s="264"/>
      <c r="H2" s="264"/>
    </row>
    <row r="3" spans="1:12" ht="14.1" customHeight="1">
      <c r="A3" s="1"/>
      <c r="B3" s="2"/>
      <c r="C3" s="3"/>
      <c r="D3" s="36"/>
      <c r="E3" s="36"/>
      <c r="F3" s="264" t="s">
        <v>456</v>
      </c>
      <c r="G3" s="264"/>
      <c r="H3" s="264"/>
    </row>
    <row r="4" spans="1:12" ht="15" customHeight="1">
      <c r="A4" s="1"/>
      <c r="B4" s="2"/>
      <c r="C4" s="17"/>
      <c r="D4" s="17"/>
      <c r="E4" s="17"/>
      <c r="F4" s="266" t="s">
        <v>186</v>
      </c>
      <c r="G4" s="266"/>
      <c r="H4" s="266"/>
    </row>
    <row r="5" spans="1:12">
      <c r="A5" s="1"/>
      <c r="B5" s="2"/>
      <c r="C5" s="3"/>
      <c r="D5" s="44"/>
      <c r="E5" s="17"/>
      <c r="F5" s="17"/>
      <c r="G5" s="17"/>
      <c r="H5" s="17"/>
    </row>
    <row r="6" spans="1:12" ht="12.75" customHeight="1">
      <c r="A6" s="265" t="s">
        <v>435</v>
      </c>
      <c r="B6" s="265"/>
      <c r="C6" s="265"/>
      <c r="D6" s="265"/>
      <c r="E6" s="265"/>
      <c r="F6" s="265"/>
      <c r="G6" s="265"/>
      <c r="H6" s="265"/>
      <c r="I6" s="49"/>
    </row>
    <row r="7" spans="1:12" ht="12.75" customHeight="1">
      <c r="A7" s="34"/>
      <c r="B7" s="34"/>
      <c r="C7" s="34"/>
      <c r="D7" s="34"/>
      <c r="E7" s="34"/>
      <c r="F7" s="34"/>
      <c r="G7" s="34"/>
      <c r="H7" s="34"/>
      <c r="I7" s="34"/>
    </row>
    <row r="8" spans="1:12">
      <c r="A8" s="1"/>
      <c r="B8" s="2"/>
      <c r="C8" s="3"/>
      <c r="D8" s="44"/>
      <c r="E8" s="165"/>
      <c r="F8" s="165"/>
      <c r="G8" s="165"/>
      <c r="H8" s="164" t="s">
        <v>352</v>
      </c>
    </row>
    <row r="9" spans="1:12" ht="12.75" customHeight="1">
      <c r="A9" s="245" t="s">
        <v>0</v>
      </c>
      <c r="B9" s="248" t="s">
        <v>1</v>
      </c>
      <c r="C9" s="245" t="s">
        <v>51</v>
      </c>
      <c r="D9" s="254" t="s">
        <v>2</v>
      </c>
      <c r="E9" s="260" t="s">
        <v>69</v>
      </c>
      <c r="F9" s="261"/>
      <c r="G9" s="261"/>
      <c r="H9" s="262"/>
    </row>
    <row r="10" spans="1:12">
      <c r="A10" s="246"/>
      <c r="B10" s="249"/>
      <c r="C10" s="246"/>
      <c r="D10" s="255"/>
      <c r="E10" s="245" t="s">
        <v>3</v>
      </c>
      <c r="F10" s="270" t="s">
        <v>4</v>
      </c>
      <c r="G10" s="270"/>
      <c r="H10" s="271"/>
    </row>
    <row r="11" spans="1:12" ht="12.75" customHeight="1">
      <c r="A11" s="246"/>
      <c r="B11" s="249"/>
      <c r="C11" s="246"/>
      <c r="D11" s="255"/>
      <c r="E11" s="246"/>
      <c r="F11" s="272" t="s">
        <v>166</v>
      </c>
      <c r="G11" s="272"/>
      <c r="H11" s="245" t="s">
        <v>52</v>
      </c>
    </row>
    <row r="12" spans="1:12" ht="25.5" customHeight="1">
      <c r="A12" s="247"/>
      <c r="B12" s="250"/>
      <c r="C12" s="247"/>
      <c r="D12" s="256"/>
      <c r="E12" s="247"/>
      <c r="F12" s="129" t="s">
        <v>167</v>
      </c>
      <c r="G12" s="131" t="s">
        <v>8</v>
      </c>
      <c r="H12" s="247"/>
    </row>
    <row r="13" spans="1:12">
      <c r="A13" s="5">
        <v>1</v>
      </c>
      <c r="B13" s="6" t="s">
        <v>5</v>
      </c>
      <c r="C13" s="4">
        <v>3</v>
      </c>
      <c r="D13" s="6" t="s">
        <v>6</v>
      </c>
      <c r="E13" s="4">
        <v>5</v>
      </c>
      <c r="F13" s="4">
        <v>6</v>
      </c>
      <c r="G13" s="4">
        <v>7</v>
      </c>
      <c r="H13" s="4">
        <v>8</v>
      </c>
    </row>
    <row r="14" spans="1:12" ht="27" customHeight="1">
      <c r="A14" s="38" t="s">
        <v>114</v>
      </c>
      <c r="B14" s="123" t="s">
        <v>10</v>
      </c>
      <c r="C14" s="18" t="s">
        <v>11</v>
      </c>
      <c r="D14" s="13"/>
      <c r="E14" s="111">
        <f>SUM(E15:E19)</f>
        <v>18500</v>
      </c>
      <c r="F14" s="111">
        <f>SUM(F15:F19)</f>
        <v>18500</v>
      </c>
      <c r="G14" s="111">
        <f>SUM(G15:G19)</f>
        <v>0</v>
      </c>
      <c r="H14" s="111">
        <f>SUM(H15:H19)</f>
        <v>0</v>
      </c>
    </row>
    <row r="15" spans="1:12">
      <c r="A15" s="33" t="s">
        <v>116</v>
      </c>
      <c r="B15" s="13" t="s">
        <v>30</v>
      </c>
      <c r="C15" s="19" t="s">
        <v>317</v>
      </c>
      <c r="D15" s="13" t="s">
        <v>75</v>
      </c>
      <c r="E15" s="21">
        <v>1100</v>
      </c>
      <c r="F15" s="42">
        <f>E15-H15</f>
        <v>1100</v>
      </c>
      <c r="G15" s="21"/>
      <c r="H15" s="21"/>
      <c r="L15" s="48"/>
    </row>
    <row r="16" spans="1:12">
      <c r="A16" s="38" t="s">
        <v>117</v>
      </c>
      <c r="B16" s="43" t="s">
        <v>31</v>
      </c>
      <c r="C16" s="19" t="s">
        <v>54</v>
      </c>
      <c r="D16" s="43" t="s">
        <v>75</v>
      </c>
      <c r="E16" s="42">
        <v>400</v>
      </c>
      <c r="F16" s="42">
        <f>E16-H16</f>
        <v>400</v>
      </c>
      <c r="G16" s="42"/>
      <c r="H16" s="42"/>
    </row>
    <row r="17" spans="1:8" ht="25.5" customHeight="1">
      <c r="A17" s="38" t="s">
        <v>118</v>
      </c>
      <c r="B17" s="43" t="s">
        <v>32</v>
      </c>
      <c r="C17" s="19" t="s">
        <v>310</v>
      </c>
      <c r="D17" s="43" t="s">
        <v>75</v>
      </c>
      <c r="E17" s="42">
        <v>1100</v>
      </c>
      <c r="F17" s="42">
        <f>E17-H17</f>
        <v>1100</v>
      </c>
      <c r="G17" s="42"/>
      <c r="H17" s="42"/>
    </row>
    <row r="18" spans="1:8">
      <c r="A18" s="38" t="s">
        <v>119</v>
      </c>
      <c r="B18" s="43" t="s">
        <v>33</v>
      </c>
      <c r="C18" s="19" t="s">
        <v>59</v>
      </c>
      <c r="D18" s="43" t="s">
        <v>75</v>
      </c>
      <c r="E18" s="42">
        <v>900</v>
      </c>
      <c r="F18" s="42">
        <f>E18-H18</f>
        <v>900</v>
      </c>
      <c r="G18" s="42"/>
      <c r="H18" s="42"/>
    </row>
    <row r="19" spans="1:8" ht="25.5">
      <c r="A19" s="38" t="s">
        <v>120</v>
      </c>
      <c r="B19" s="43" t="s">
        <v>34</v>
      </c>
      <c r="C19" s="173" t="s">
        <v>19</v>
      </c>
      <c r="D19" s="43" t="s">
        <v>75</v>
      </c>
      <c r="E19" s="42">
        <v>15000</v>
      </c>
      <c r="F19" s="42">
        <f>E19-H19</f>
        <v>15000</v>
      </c>
      <c r="G19" s="42"/>
      <c r="H19" s="42"/>
    </row>
    <row r="20" spans="1:8">
      <c r="A20" s="7" t="s">
        <v>121</v>
      </c>
      <c r="B20" s="14"/>
      <c r="C20" s="15" t="s">
        <v>180</v>
      </c>
      <c r="D20" s="16"/>
      <c r="E20" s="28">
        <f>SUM(E15:E19)</f>
        <v>18500</v>
      </c>
      <c r="F20" s="28">
        <f>SUM(F15:F19)</f>
        <v>18500</v>
      </c>
      <c r="G20" s="28">
        <f>SUM(G15:G19)</f>
        <v>0</v>
      </c>
      <c r="H20" s="28">
        <f>SUM(H15:H19)</f>
        <v>0</v>
      </c>
    </row>
    <row r="21" spans="1:8">
      <c r="A21" s="99"/>
      <c r="B21" s="100"/>
      <c r="C21" s="101"/>
      <c r="D21" s="102"/>
      <c r="E21" s="103"/>
      <c r="F21" s="103"/>
      <c r="G21" s="103"/>
      <c r="H21" s="103"/>
    </row>
    <row r="22" spans="1:8">
      <c r="A22" s="268" t="s">
        <v>50</v>
      </c>
      <c r="B22" s="268"/>
      <c r="C22" s="268"/>
      <c r="D22" s="268"/>
      <c r="E22" s="268"/>
      <c r="F22" s="268"/>
      <c r="G22" s="268"/>
      <c r="H22" s="268"/>
    </row>
  </sheetData>
  <mergeCells count="15">
    <mergeCell ref="E10:E12"/>
    <mergeCell ref="F10:H10"/>
    <mergeCell ref="F11:G11"/>
    <mergeCell ref="H11:H12"/>
    <mergeCell ref="A22:H22"/>
    <mergeCell ref="F1:H1"/>
    <mergeCell ref="F2:H2"/>
    <mergeCell ref="F3:H3"/>
    <mergeCell ref="F4:H4"/>
    <mergeCell ref="A6:H6"/>
    <mergeCell ref="A9:A12"/>
    <mergeCell ref="B9:B12"/>
    <mergeCell ref="C9:C12"/>
    <mergeCell ref="D9:D12"/>
    <mergeCell ref="E9:H9"/>
  </mergeCells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 pr.pajamos</vt:lpstr>
      <vt:lpstr>2 pr.deleg.</vt:lpstr>
      <vt:lpstr>3 pr.kitos spec. tiksl. dot.</vt:lpstr>
      <vt:lpstr>4 pr. mok. krep. </vt:lpstr>
      <vt:lpstr>5 pr.įst. pajamos</vt:lpstr>
      <vt:lpstr>6 pr. bendrosios dot.komp. </vt:lpstr>
      <vt:lpstr>7 pr. savivaldybės</vt:lpstr>
      <vt:lpstr>8 pr. asignav. valdytojus</vt:lpstr>
      <vt:lpstr>9 pr. eurp.sąj.</vt:lpstr>
      <vt:lpstr>10 pr. bendros išlaidos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2017-02-20T06:08:45Z</cp:lastPrinted>
  <dcterms:created xsi:type="dcterms:W3CDTF">2011-02-01T07:14:51Z</dcterms:created>
  <dcterms:modified xsi:type="dcterms:W3CDTF">2017-02-20T06:08:53Z</dcterms:modified>
</cp:coreProperties>
</file>