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8330" windowHeight="11760"/>
  </bookViews>
  <sheets>
    <sheet name="7 pr." sheetId="4" r:id="rId1"/>
    <sheet name="Lapas2" sheetId="2" r:id="rId2"/>
    <sheet name="Lapas3" sheetId="3" r:id="rId3"/>
  </sheets>
  <definedNames>
    <definedName name="_xlnm.Print_Titles" localSheetId="0">'7 pr.'!$8:$10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4" i="4"/>
  <c r="N35"/>
  <c r="N33"/>
  <c r="N36" s="1"/>
  <c r="Q36"/>
  <c r="P36"/>
  <c r="O36"/>
  <c r="M36"/>
  <c r="Q156"/>
  <c r="Q82"/>
  <c r="I49"/>
  <c r="J49"/>
  <c r="K49"/>
  <c r="L49"/>
  <c r="M49"/>
  <c r="N49"/>
  <c r="O49"/>
  <c r="P49"/>
  <c r="Q49"/>
  <c r="R49"/>
  <c r="M165" l="1"/>
  <c r="N165"/>
  <c r="P162"/>
  <c r="M162"/>
  <c r="N159" l="1"/>
  <c r="O159"/>
  <c r="P159"/>
  <c r="M159"/>
  <c r="J206"/>
  <c r="K206"/>
  <c r="N206"/>
  <c r="O206"/>
  <c r="P206"/>
  <c r="Q206"/>
  <c r="R206"/>
  <c r="I206"/>
  <c r="J202"/>
  <c r="K202"/>
  <c r="L202"/>
  <c r="N202"/>
  <c r="O202"/>
  <c r="P202"/>
  <c r="Q202"/>
  <c r="R202"/>
  <c r="J199"/>
  <c r="K199"/>
  <c r="L199"/>
  <c r="M199"/>
  <c r="N199"/>
  <c r="O199"/>
  <c r="P199"/>
  <c r="Q199"/>
  <c r="R199"/>
  <c r="I199"/>
  <c r="N195"/>
  <c r="O195"/>
  <c r="P195"/>
  <c r="Q195"/>
  <c r="R195"/>
  <c r="M195"/>
  <c r="J191"/>
  <c r="K191"/>
  <c r="L191"/>
  <c r="M191"/>
  <c r="N191"/>
  <c r="O191"/>
  <c r="P191"/>
  <c r="Q191"/>
  <c r="R191"/>
  <c r="I191"/>
  <c r="J187"/>
  <c r="K187"/>
  <c r="L187"/>
  <c r="N187"/>
  <c r="O187"/>
  <c r="P187"/>
  <c r="Q187"/>
  <c r="R187"/>
  <c r="I187"/>
  <c r="J184"/>
  <c r="K184"/>
  <c r="L184"/>
  <c r="N184"/>
  <c r="O184"/>
  <c r="P184"/>
  <c r="Q184"/>
  <c r="R184"/>
  <c r="J181"/>
  <c r="K181"/>
  <c r="L181"/>
  <c r="M181"/>
  <c r="N181"/>
  <c r="O181"/>
  <c r="P181"/>
  <c r="Q181"/>
  <c r="R181"/>
  <c r="I181"/>
  <c r="J177"/>
  <c r="K177"/>
  <c r="L177"/>
  <c r="M177"/>
  <c r="N177"/>
  <c r="O177"/>
  <c r="P177"/>
  <c r="Q177"/>
  <c r="R177"/>
  <c r="I177"/>
  <c r="J173"/>
  <c r="K173"/>
  <c r="L173"/>
  <c r="M173"/>
  <c r="N173"/>
  <c r="O173"/>
  <c r="P173"/>
  <c r="Q173"/>
  <c r="R173"/>
  <c r="I173"/>
  <c r="J150"/>
  <c r="K150"/>
  <c r="L150"/>
  <c r="N150"/>
  <c r="O150"/>
  <c r="P150"/>
  <c r="Q150"/>
  <c r="R150"/>
  <c r="J147"/>
  <c r="K147"/>
  <c r="L147"/>
  <c r="N147"/>
  <c r="O147"/>
  <c r="P147"/>
  <c r="Q147"/>
  <c r="R147"/>
  <c r="I148"/>
  <c r="J141"/>
  <c r="K141"/>
  <c r="L141"/>
  <c r="M141"/>
  <c r="N141"/>
  <c r="O141"/>
  <c r="P141"/>
  <c r="Q141"/>
  <c r="R141"/>
  <c r="I141"/>
  <c r="J137"/>
  <c r="K137"/>
  <c r="L137"/>
  <c r="N137"/>
  <c r="O137"/>
  <c r="P137"/>
  <c r="Q137"/>
  <c r="R137"/>
  <c r="I137"/>
  <c r="J133"/>
  <c r="K133"/>
  <c r="L133"/>
  <c r="M133"/>
  <c r="N133"/>
  <c r="O133"/>
  <c r="P133"/>
  <c r="I133"/>
  <c r="J123"/>
  <c r="K123"/>
  <c r="M123"/>
  <c r="N123"/>
  <c r="O123"/>
  <c r="P123"/>
  <c r="Q123"/>
  <c r="R123"/>
  <c r="I123"/>
  <c r="K118"/>
  <c r="M118"/>
  <c r="N118"/>
  <c r="O118"/>
  <c r="P118"/>
  <c r="Q118"/>
  <c r="R118"/>
  <c r="I118"/>
  <c r="J113"/>
  <c r="K113"/>
  <c r="L113"/>
  <c r="M113"/>
  <c r="N113"/>
  <c r="O113"/>
  <c r="P113"/>
  <c r="Q113"/>
  <c r="R113"/>
  <c r="I113"/>
  <c r="J103"/>
  <c r="K103"/>
  <c r="L103"/>
  <c r="N103"/>
  <c r="O103"/>
  <c r="P103"/>
  <c r="Q103"/>
  <c r="R103"/>
  <c r="J98"/>
  <c r="K98"/>
  <c r="L98"/>
  <c r="M98"/>
  <c r="N98"/>
  <c r="O98"/>
  <c r="P98"/>
  <c r="Q98"/>
  <c r="R98"/>
  <c r="I98"/>
  <c r="J89"/>
  <c r="K89"/>
  <c r="L89"/>
  <c r="M89"/>
  <c r="N89"/>
  <c r="O89"/>
  <c r="P89"/>
  <c r="Q89"/>
  <c r="R89"/>
  <c r="I89"/>
  <c r="J79"/>
  <c r="K79"/>
  <c r="L79"/>
  <c r="M79"/>
  <c r="N79"/>
  <c r="O79"/>
  <c r="P79"/>
  <c r="Q79"/>
  <c r="R79"/>
  <c r="I79"/>
  <c r="J75"/>
  <c r="K75"/>
  <c r="L75"/>
  <c r="M75"/>
  <c r="N75"/>
  <c r="O75"/>
  <c r="P75"/>
  <c r="Q75"/>
  <c r="R75"/>
  <c r="I75"/>
  <c r="J71"/>
  <c r="K71"/>
  <c r="L71"/>
  <c r="M71"/>
  <c r="N71"/>
  <c r="O71"/>
  <c r="P71"/>
  <c r="Q71"/>
  <c r="R71"/>
  <c r="I71"/>
  <c r="K68"/>
  <c r="L68"/>
  <c r="M68"/>
  <c r="O68"/>
  <c r="P68"/>
  <c r="Q68"/>
  <c r="R68"/>
  <c r="I68"/>
  <c r="J64"/>
  <c r="K64"/>
  <c r="L64"/>
  <c r="M64"/>
  <c r="N64"/>
  <c r="O64"/>
  <c r="P64"/>
  <c r="Q64"/>
  <c r="R64"/>
  <c r="I64"/>
  <c r="K60"/>
  <c r="L60"/>
  <c r="M60"/>
  <c r="O60"/>
  <c r="P60"/>
  <c r="I60"/>
  <c r="J56"/>
  <c r="K56"/>
  <c r="L56"/>
  <c r="M56"/>
  <c r="N56"/>
  <c r="O56"/>
  <c r="P56"/>
  <c r="I56"/>
  <c r="J46"/>
  <c r="K46"/>
  <c r="L46"/>
  <c r="N46"/>
  <c r="O46"/>
  <c r="P46"/>
  <c r="Q46"/>
  <c r="R46"/>
  <c r="J43"/>
  <c r="K43"/>
  <c r="L43"/>
  <c r="M43"/>
  <c r="O43"/>
  <c r="P43"/>
  <c r="I43"/>
  <c r="J40"/>
  <c r="K40"/>
  <c r="L40"/>
  <c r="M40"/>
  <c r="N40"/>
  <c r="O40"/>
  <c r="P40"/>
  <c r="K32"/>
  <c r="L32"/>
  <c r="J29"/>
  <c r="K29"/>
  <c r="L29"/>
  <c r="M29"/>
  <c r="N29"/>
  <c r="O29"/>
  <c r="P29"/>
  <c r="I29"/>
  <c r="J25"/>
  <c r="K25"/>
  <c r="L25"/>
  <c r="M25"/>
  <c r="N25"/>
  <c r="O25"/>
  <c r="P25"/>
  <c r="Q25"/>
  <c r="R25"/>
  <c r="I25"/>
  <c r="J21"/>
  <c r="K21"/>
  <c r="L21"/>
  <c r="M21"/>
  <c r="N21"/>
  <c r="O21"/>
  <c r="P21"/>
  <c r="Q21"/>
  <c r="R21"/>
  <c r="I21"/>
  <c r="J17"/>
  <c r="K17"/>
  <c r="L17"/>
  <c r="I17"/>
  <c r="N42"/>
  <c r="N41"/>
  <c r="Q153"/>
  <c r="R153"/>
  <c r="J153"/>
  <c r="K153"/>
  <c r="L153"/>
  <c r="M153"/>
  <c r="N153"/>
  <c r="O153"/>
  <c r="P153"/>
  <c r="I153"/>
  <c r="I37"/>
  <c r="I40" s="1"/>
  <c r="Q207" l="1"/>
  <c r="O207"/>
  <c r="K207"/>
  <c r="R207"/>
  <c r="P207"/>
  <c r="N207"/>
  <c r="J207"/>
  <c r="K50"/>
  <c r="M83"/>
  <c r="L50"/>
  <c r="K83"/>
  <c r="O83"/>
  <c r="R50"/>
  <c r="O50"/>
  <c r="P83"/>
  <c r="L83"/>
  <c r="N43"/>
  <c r="I83"/>
  <c r="M187"/>
  <c r="M200"/>
  <c r="I200"/>
  <c r="I202" s="1"/>
  <c r="M204"/>
  <c r="M206" s="1"/>
  <c r="I182"/>
  <c r="I183"/>
  <c r="M183"/>
  <c r="M184" s="1"/>
  <c r="M202" l="1"/>
  <c r="M207" s="1"/>
  <c r="I184"/>
  <c r="I207" s="1"/>
  <c r="M148"/>
  <c r="M149"/>
  <c r="I149"/>
  <c r="I150" s="1"/>
  <c r="M146"/>
  <c r="I146"/>
  <c r="I145"/>
  <c r="M145"/>
  <c r="N142"/>
  <c r="M101"/>
  <c r="M102"/>
  <c r="I101"/>
  <c r="I99"/>
  <c r="M44"/>
  <c r="M45"/>
  <c r="I44"/>
  <c r="I46" s="1"/>
  <c r="I50" s="1"/>
  <c r="I30"/>
  <c r="I32" s="1"/>
  <c r="J31"/>
  <c r="J32" s="1"/>
  <c r="J50" s="1"/>
  <c r="L122"/>
  <c r="L121"/>
  <c r="L119"/>
  <c r="J117"/>
  <c r="L117" s="1"/>
  <c r="J116"/>
  <c r="I103" l="1"/>
  <c r="M46"/>
  <c r="M150"/>
  <c r="L123"/>
  <c r="M103"/>
  <c r="M147"/>
  <c r="I147"/>
  <c r="L116"/>
  <c r="L118" s="1"/>
  <c r="J118"/>
  <c r="M136"/>
  <c r="M135"/>
  <c r="M134"/>
  <c r="J59"/>
  <c r="J58"/>
  <c r="J57"/>
  <c r="J60" l="1"/>
  <c r="M137"/>
  <c r="N67"/>
  <c r="N66"/>
  <c r="N65"/>
  <c r="J67"/>
  <c r="J66"/>
  <c r="J65"/>
  <c r="N59"/>
  <c r="N60" s="1"/>
  <c r="J68" l="1"/>
  <c r="J83" s="1"/>
  <c r="N68"/>
  <c r="N83" s="1"/>
  <c r="L203"/>
  <c r="L206" s="1"/>
  <c r="L207" s="1"/>
  <c r="M144"/>
  <c r="N144"/>
  <c r="O144"/>
  <c r="P144"/>
  <c r="I108" l="1"/>
  <c r="K108"/>
  <c r="J108"/>
  <c r="Q60" l="1"/>
  <c r="Q83" s="1"/>
  <c r="I130" l="1"/>
  <c r="Q40" l="1"/>
  <c r="Q32"/>
  <c r="N32"/>
  <c r="N50" s="1"/>
  <c r="M32"/>
  <c r="M50" s="1"/>
  <c r="R60"/>
  <c r="R83" s="1"/>
  <c r="Q50" l="1"/>
  <c r="P32"/>
  <c r="P50" s="1"/>
  <c r="L129"/>
  <c r="L128"/>
  <c r="L130" l="1"/>
  <c r="Q130" l="1"/>
  <c r="Q127"/>
  <c r="N130" l="1"/>
  <c r="P130"/>
  <c r="M130"/>
  <c r="L108"/>
  <c r="L93"/>
  <c r="K93"/>
  <c r="K166" s="1"/>
  <c r="K213" s="1"/>
  <c r="J93"/>
  <c r="J166" s="1"/>
  <c r="J213" s="1"/>
  <c r="I93"/>
  <c r="M93"/>
  <c r="N93"/>
  <c r="O93"/>
  <c r="O166" s="1"/>
  <c r="O213" s="1"/>
  <c r="P93"/>
  <c r="Q93"/>
  <c r="Q166" s="1"/>
  <c r="Q213" s="1"/>
  <c r="R127"/>
  <c r="R166" s="1"/>
  <c r="R213" s="1"/>
  <c r="N166" l="1"/>
  <c r="N213" s="1"/>
  <c r="I166"/>
  <c r="I213" s="1"/>
  <c r="M166"/>
  <c r="M213" s="1"/>
  <c r="L166"/>
  <c r="L213" s="1"/>
  <c r="P166"/>
  <c r="P213" s="1"/>
</calcChain>
</file>

<file path=xl/sharedStrings.xml><?xml version="1.0" encoding="utf-8"?>
<sst xmlns="http://schemas.openxmlformats.org/spreadsheetml/2006/main" count="589" uniqueCount="185">
  <si>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</si>
  <si>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</si>
  <si>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</si>
  <si>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</si>
  <si>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</si>
  <si>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</si>
  <si>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</si>
  <si>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</si>
  <si>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</si>
  <si>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</si>
  <si>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</si>
  <si>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</si>
  <si>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</si>
  <si>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</si>
  <si>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</si>
  <si>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</si>
  <si>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</si>
  <si>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(savivaldybės, padalinio, įstaigos pavadinimas)</t>
  </si>
  <si>
    <t>1</t>
  </si>
  <si>
    <t>2</t>
  </si>
  <si>
    <t>3</t>
  </si>
  <si>
    <t>4</t>
  </si>
  <si>
    <t xml:space="preserve"> TIKSLŲ, UŽDAVINIŲ, PRIEMONIŲ ASIGNAVIMŲ IR PRODUKTO VERTINIMO KRITERIJŲ SUVESTINĖ</t>
  </si>
  <si>
    <t>Uždavinio vertinimo kriterijaus</t>
  </si>
  <si>
    <t>ES</t>
  </si>
  <si>
    <t>SB</t>
  </si>
  <si>
    <t>7</t>
  </si>
  <si>
    <t>9</t>
  </si>
  <si>
    <t>3 Strateginis tikslas. Kurti kokybišką ir patrauklią gyvenamąją, turizmo ir verslo aplinką</t>
  </si>
  <si>
    <t>7 Programa. Investicijų programa</t>
  </si>
  <si>
    <t>Modernizuoti ir plėtoti ugdymo įstaigų ir sporto bazių infrastruktūrą</t>
  </si>
  <si>
    <t>Didinti rajono kultūrinį-turistinį patrauklumą, skatinti bendruomenių veiklą ir amatų plėtrą</t>
  </si>
  <si>
    <t>BP</t>
  </si>
  <si>
    <t>VB</t>
  </si>
  <si>
    <t>-</t>
  </si>
  <si>
    <t>Rekonstruotų viešųjų pastatų skaičius</t>
  </si>
  <si>
    <t>Vykdyti inžinerinių tinklų (vandentvarkos) ir susisiekimo infrastruktūros modernizavimo, aplinkos apsaugos rėmimo projektus</t>
  </si>
  <si>
    <t>Skatinti darnią rajono teritorinę plėtrą, modernizuojant viešuosius pastatus, erdves ir infrastruktūrą bei įgyvendinant aplinkos apsaugos rėmimo priemones</t>
  </si>
  <si>
    <t>Didinti savivaldybės veiklos efektyvumą, stiprinant administracinius gebėjimus ir užtikrinant kryptingą teritorinį vystymą</t>
  </si>
  <si>
    <t>7; 9</t>
  </si>
  <si>
    <t>09.02.02.01</t>
  </si>
  <si>
    <t>08.02.01.08</t>
  </si>
  <si>
    <t>10.09.01.01</t>
  </si>
  <si>
    <t>05.02.01.01</t>
  </si>
  <si>
    <t>04.05.01.02</t>
  </si>
  <si>
    <t>INVESTICIJŲ PROGRAMOS NR. 7</t>
  </si>
  <si>
    <t>Vietos plėtros strategijos įgyvendinimas, proc.</t>
  </si>
  <si>
    <t>STD</t>
  </si>
  <si>
    <t>8</t>
  </si>
  <si>
    <t>15</t>
  </si>
  <si>
    <t>Plotas, kuriame pagerintos melioracijos sistemos, ha</t>
  </si>
  <si>
    <t>08.01.01.02</t>
  </si>
  <si>
    <t>08.02.01..02</t>
  </si>
  <si>
    <t>Prienų miesto vietos plėtros strategijos įgyvendinimas</t>
  </si>
  <si>
    <t>17</t>
  </si>
  <si>
    <t>Jiezno miesto viešųjų erdvių sutvarkymas</t>
  </si>
  <si>
    <t>VšĮ Jiezno PSPC funkcinė veiklos plėtra ir infrastruktūros tobulinimas bei jos naudojimo optimizavimas</t>
  </si>
  <si>
    <t>Stadiono Birutės g. 7, Prienuose rekonstrukcija</t>
  </si>
  <si>
    <t>Rekonstruotų sporto infrastruktūros vienetų skaičius</t>
  </si>
  <si>
    <t>18</t>
  </si>
  <si>
    <t>Baseino Prienų mieste statyba</t>
  </si>
  <si>
    <t>Atnaujintų viešųjų erdvių skaičius</t>
  </si>
  <si>
    <t>7,9</t>
  </si>
  <si>
    <t>Atnaujintų turizmo objektų skaičius</t>
  </si>
  <si>
    <t>Modernizuotų švietimo įstaigų skaičius</t>
  </si>
  <si>
    <t>Naujai įkurtų / modernizuotų, sveikatos įstaigų</t>
  </si>
  <si>
    <t>08.01.01.03</t>
  </si>
  <si>
    <t xml:space="preserve"> </t>
  </si>
  <si>
    <t>Nemuno dešiniosios pakrantės kompleksiškas sutvarkymas pritaikant bendruomenės ir verslo poreikiams</t>
  </si>
  <si>
    <t>08.06.01.01</t>
  </si>
  <si>
    <t>Sukurtos arba atnaujintos atviros erdvės miesto vietovėse  kv.m.</t>
  </si>
  <si>
    <t>Sukurtos arba atnaujintos atviros erdvės miesto vietovėse  ha</t>
  </si>
  <si>
    <t>Bendruomenės laisvalaikio ir užimtumo centro įkūrimas Prienuose, sukuriant užimtumo infrastruktūrą</t>
  </si>
  <si>
    <t xml:space="preserve">Pastatyti arba atnaujinti viešieji arba komerciniai pastatai miesto vietovėse, kv.m. </t>
  </si>
  <si>
    <t>Modernizuoti kultūros infrastruktūros objektai, vnt</t>
  </si>
  <si>
    <t>04.05.01.01</t>
  </si>
  <si>
    <t>Rekonstruotų arba atnaujintų kelių ilgis, km</t>
  </si>
  <si>
    <t>Prienų miesto Birutės gatvės rekonstrukcija</t>
  </si>
  <si>
    <t>Prienų miesto J.Vilkutaičio-Keturakio gatvės atkarpos nuo Vytenio g. iki Kęstučio g. rekonstrukcija</t>
  </si>
  <si>
    <t>Dviračių ir pėsčiųjų takų įrengimas Kęstučio ir Paupio gatvėse Prienų mieste</t>
  </si>
  <si>
    <t>2,7,9</t>
  </si>
  <si>
    <t>2,7,9,10.24</t>
  </si>
  <si>
    <t>Bendruomeninių šeimos namų įkūrimas Prienų rajono savivaldybėje</t>
  </si>
  <si>
    <t>Socialinių paslaugų infrastruktūros plėtra Prienų rajone</t>
  </si>
  <si>
    <t>Neformaliojo švietimo infrastruktūros tobulinimas Prienų rajono savivaldybėje</t>
  </si>
  <si>
    <t>Prienų rajono teritorijos ir Prienų miesto bendrųjų planų koregavimas kraštovaizdžio ir gamtinio karkaso formavimo aspektais</t>
  </si>
  <si>
    <t>Stakliškių kultūros ir laisvalaikio centro kapitalinis remontas</t>
  </si>
  <si>
    <t>Veiverių kultūros ir laisvalaikio centro kapitalinis remontas</t>
  </si>
  <si>
    <t>Geriamojo vandens tiekimo sistemos Vėžionių kaime įrengimas</t>
  </si>
  <si>
    <t>Prienų rajono savivaldybės strateginio plėtros plano parengimas</t>
  </si>
  <si>
    <t>Prienų r. Stakliškių gimnazijos ikimokyklinio ugdymo skyriaus kapitalinis remontas</t>
  </si>
  <si>
    <t>7, 9</t>
  </si>
  <si>
    <t>7,8,9</t>
  </si>
  <si>
    <t>27,7,2</t>
  </si>
  <si>
    <t>2,7,9,</t>
  </si>
  <si>
    <t>27,7,9</t>
  </si>
  <si>
    <t>10,7,9</t>
  </si>
  <si>
    <t>Parengtų planavimo dokumentų skaičius</t>
  </si>
  <si>
    <t>Pakoreguotų bendrųjų planų skaičius</t>
  </si>
  <si>
    <t>Įrengtų ženklinimo objektų skaičius</t>
  </si>
  <si>
    <t>Vandeniu aprūpintų vartotojų skaičius</t>
  </si>
  <si>
    <t>09.05.01.01</t>
  </si>
  <si>
    <t>10.04.01.01</t>
  </si>
  <si>
    <t>04.04.03.01</t>
  </si>
  <si>
    <t>04.07.03.01</t>
  </si>
  <si>
    <t>01.03.02.01</t>
  </si>
  <si>
    <t>Prienų rajono asmens sveikatos priežiūros įstaigų teikiamų paslaugų prieinamumo ir kokybės gerinimas</t>
  </si>
  <si>
    <t>Ambulatorinių sveikatos priežiūros paslaugų prieinamumo gerinimas sergantiems tuberkulioze Prienų rajone</t>
  </si>
  <si>
    <t>Vandens tiekimo ir nuotekų tvarkymo infrastruktūros plėtra ir rekonstrukcija Prienų rajone</t>
  </si>
  <si>
    <t>Gyvenamųjų vietovių skaičius</t>
  </si>
  <si>
    <t xml:space="preserve">Iš viso </t>
  </si>
  <si>
    <t>sp. Dot.</t>
  </si>
  <si>
    <t>Prienų lopšelio-darželio "Saulutė" modernizavimas didinat paslaugų prieinamumą</t>
  </si>
  <si>
    <t xml:space="preserve">Prienų r. Veiverių Tomo Žilinsko gimnazijos atnaujiimas </t>
  </si>
  <si>
    <t>Dešiniosios Nemuno pakrantės kraštovaizdžio sutvarkymas Prienų miesto teritorijoje</t>
  </si>
  <si>
    <t>Sutvarkytos teritorijos plotas, ha</t>
  </si>
  <si>
    <t>Užtikrinti sveikatos ir socialinių paslaugų infrastruktūros plėtros projektų įgyvendinimą</t>
  </si>
  <si>
    <t>rekonstuota aikštynų</t>
  </si>
  <si>
    <t xml:space="preserve">Prienų rajono gyventojų sveikatos stiprinimas </t>
  </si>
  <si>
    <t>Kompleksinis Prienų miesto viešųjų erdvių sutvarkymas, pritaikant jas bendruomenės ir verslo poreikiams</t>
  </si>
  <si>
    <t>Prienų rajono, Birštono ir Kaišiadorių savivaldybes jungiančių turizmo trasų ir turizmo maršrutų informacinės infrastruktūros plėtra</t>
  </si>
  <si>
    <t>Eismo saugumo priemonių priemonių diegimas Revuonos g. Prienų m</t>
  </si>
  <si>
    <t>Daugiafunkcio sporto aikštyno įrengimas ir teritorijos sutvarkymas Pakuonyje</t>
  </si>
  <si>
    <t>5</t>
  </si>
  <si>
    <t>10</t>
  </si>
  <si>
    <t>11</t>
  </si>
  <si>
    <t>12</t>
  </si>
  <si>
    <t>13</t>
  </si>
  <si>
    <t>2019-2021 M. PRIENŲ RAJONO SAVIVALDYBĖS</t>
  </si>
  <si>
    <t>2021-ųjų m. asignavimų projektas</t>
  </si>
  <si>
    <t xml:space="preserve">2021-iesiems m. </t>
  </si>
  <si>
    <t>Dotacija</t>
  </si>
  <si>
    <t>Bendruomeninių vaikų globos namų ir vaikų dienos centro plėtra Prienų rajone (BVGN ir VDC )</t>
  </si>
  <si>
    <t>Vaikų apgyvenintų BVGN skaičius</t>
  </si>
  <si>
    <t>Jiezno senųjų kapinių sutvarkymas</t>
  </si>
  <si>
    <t>Prienų rajono hidrotechninių statinių ir griovių rekonstrukcija</t>
  </si>
  <si>
    <t>Įrengta eismo saugumą gerinančių priemonių</t>
  </si>
  <si>
    <t>Kauno marių ir Nemuno kilpų E.rinkodara</t>
  </si>
  <si>
    <t>20</t>
  </si>
  <si>
    <t>Stakliškių gimnazijos modernizavimas</t>
  </si>
  <si>
    <t>41</t>
  </si>
  <si>
    <t>22</t>
  </si>
  <si>
    <t>37</t>
  </si>
  <si>
    <t>39</t>
  </si>
  <si>
    <t>38</t>
  </si>
  <si>
    <t>40</t>
  </si>
  <si>
    <t>21</t>
  </si>
  <si>
    <t>25</t>
  </si>
  <si>
    <t>26</t>
  </si>
  <si>
    <t>27</t>
  </si>
  <si>
    <t>19</t>
  </si>
  <si>
    <t>28</t>
  </si>
  <si>
    <t>32</t>
  </si>
  <si>
    <t>33</t>
  </si>
  <si>
    <t>34</t>
  </si>
  <si>
    <t>35</t>
  </si>
  <si>
    <t>36</t>
  </si>
  <si>
    <t>29</t>
  </si>
  <si>
    <t>30</t>
  </si>
  <si>
    <t>31</t>
  </si>
  <si>
    <t>2019-ųjų m. asignavimai, Eur</t>
  </si>
  <si>
    <t>2020-ųjų m. asignavimų projektas, Eur</t>
  </si>
  <si>
    <t>2022-ųjų m. asignavimų projektas</t>
  </si>
  <si>
    <t>2020-iesiems m.</t>
  </si>
  <si>
    <t xml:space="preserve">2022-iesiems m. </t>
  </si>
  <si>
    <t xml:space="preserve">Prienų krašto muziejaus modernizavimas  </t>
  </si>
  <si>
    <t xml:space="preserve"> Nemuno upės pakrantės ir Revuonos parko bei jo prieigų sutvarkymas ir pritaikymas bendruomenės poreikiams</t>
  </si>
  <si>
    <t xml:space="preserve">Prienų miesto autobusų stoties ir aplinkinės teritorijos pritaikymas bendruomenės ir verslo poreikiams 
</t>
  </si>
  <si>
    <t>04.02.01.01</t>
  </si>
  <si>
    <t>Valstybei nuosavybės teise priklausančiai dėl liūčių pažeistai melioracijos infrastruktūrai atkurti</t>
  </si>
  <si>
    <t>Kaimynų g. Išlaužo k. Prienų r.sav. Kapitalinis remntas</t>
  </si>
  <si>
    <t>Vandentiekio tinlų bei vandens gerinimo įrenginių statyba Naujosios Ūtos kaime</t>
  </si>
  <si>
    <t>Investicijų projektų rengimas</t>
  </si>
  <si>
    <t xml:space="preserve"> Planuojamam kraštovaizdžio apsaugos projektui</t>
  </si>
  <si>
    <t>Planuojamam vykdyti socialinių būstų įsigijimo projektui</t>
  </si>
  <si>
    <t>Bendrobės lėšos</t>
  </si>
  <si>
    <t xml:space="preserve">Prienų kultūros centro pastato Prienuose, Vytauto g. 35, rekonstravimas </t>
  </si>
  <si>
    <t>Pacų giminės paveldas kaip bendros turizmo plėtros abipus sienų pagrindas</t>
  </si>
  <si>
    <t>Prienų rajono ir Dusheti savivaldybių bendradarbiavimas stiprinant strateginio planavimo gebėjimus</t>
  </si>
  <si>
    <t>Prienų Ąžuolo progimnazijos sporto aikštyno Kęstučio g. 45, Prienai, atnaujinimo darbai</t>
  </si>
  <si>
    <t>Prienų lopšelio-darželio „Gintarėlis“ dviejų grupių infrastruktūros modernizavimas ir aprūpinimas priemonėmis</t>
  </si>
  <si>
    <t>Asmenų skaičius</t>
  </si>
  <si>
    <t>Įsigytų soc. būstų kiekis, vnt</t>
  </si>
  <si>
    <t>Įgyvendintų projektų skaičius</t>
  </si>
  <si>
    <t>PATVIRTINTA
Prienų rajono savivaldybės tarybos
2020 m. sausio 30 d. sprendimu Nr. T3-2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</si>
</sst>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i/>
      <sz val="8"/>
      <name val="Times New Roman"/>
      <family val="1"/>
    </font>
    <font>
      <sz val="8"/>
      <color theme="1"/>
      <name val="Times New Roman"/>
      <family val="1"/>
      <charset val="186"/>
    </font>
    <font>
      <sz val="11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13" xfId="0" applyFont="1" applyFill="1" applyBorder="1" applyAlignment="1">
      <alignment horizontal="center" vertical="center" textRotation="90" wrapText="1"/>
    </xf>
    <xf numFmtId="164" fontId="2" fillId="4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0" borderId="25" xfId="0" applyFont="1" applyBorder="1" applyAlignment="1">
      <alignment vertical="top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28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3" borderId="34" xfId="0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left" vertical="center" wrapText="1"/>
    </xf>
    <xf numFmtId="0" fontId="9" fillId="3" borderId="16" xfId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top"/>
    </xf>
    <xf numFmtId="0" fontId="10" fillId="2" borderId="30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9" fillId="3" borderId="3" xfId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49" fontId="3" fillId="2" borderId="7" xfId="0" applyNumberFormat="1" applyFont="1" applyFill="1" applyBorder="1" applyAlignment="1">
      <alignment horizontal="right" vertical="top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71" xfId="0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" fontId="2" fillId="8" borderId="42" xfId="0" applyNumberFormat="1" applyFont="1" applyFill="1" applyBorder="1" applyAlignment="1">
      <alignment horizontal="center" vertical="center"/>
    </xf>
    <xf numFmtId="164" fontId="2" fillId="4" borderId="40" xfId="0" applyNumberFormat="1" applyFont="1" applyFill="1" applyBorder="1" applyAlignment="1">
      <alignment horizontal="center" vertical="center"/>
    </xf>
    <xf numFmtId="164" fontId="2" fillId="4" borderId="47" xfId="0" applyNumberFormat="1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64" fontId="2" fillId="4" borderId="63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top"/>
    </xf>
    <xf numFmtId="164" fontId="2" fillId="9" borderId="28" xfId="0" applyNumberFormat="1" applyFont="1" applyFill="1" applyBorder="1" applyAlignment="1">
      <alignment horizontal="center" vertical="center"/>
    </xf>
    <xf numFmtId="164" fontId="2" fillId="9" borderId="40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/>
    </xf>
    <xf numFmtId="164" fontId="2" fillId="4" borderId="6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2" fillId="8" borderId="16" xfId="0" applyNumberFormat="1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 wrapText="1"/>
    </xf>
    <xf numFmtId="1" fontId="10" fillId="3" borderId="34" xfId="0" applyNumberFormat="1" applyFont="1" applyFill="1" applyBorder="1" applyAlignment="1">
      <alignment horizontal="center" vertical="center"/>
    </xf>
    <xf numFmtId="2" fontId="2" fillId="8" borderId="7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4" fontId="2" fillId="9" borderId="15" xfId="0" applyNumberFormat="1" applyFont="1" applyFill="1" applyBorder="1" applyAlignment="1">
      <alignment vertical="center"/>
    </xf>
    <xf numFmtId="164" fontId="2" fillId="9" borderId="34" xfId="0" applyNumberFormat="1" applyFont="1" applyFill="1" applyBorder="1" applyAlignment="1">
      <alignment vertical="center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/>
    </xf>
    <xf numFmtId="1" fontId="2" fillId="8" borderId="11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31" xfId="0" applyNumberFormat="1" applyFont="1" applyFill="1" applyBorder="1" applyAlignment="1">
      <alignment horizontal="center" vertical="center"/>
    </xf>
    <xf numFmtId="1" fontId="2" fillId="8" borderId="56" xfId="0" applyNumberFormat="1" applyFont="1" applyFill="1" applyBorder="1" applyAlignment="1">
      <alignment horizontal="center" vertical="center"/>
    </xf>
    <xf numFmtId="1" fontId="2" fillId="8" borderId="43" xfId="0" applyNumberFormat="1" applyFont="1" applyFill="1" applyBorder="1" applyAlignment="1">
      <alignment horizontal="center" vertical="center"/>
    </xf>
    <xf numFmtId="1" fontId="2" fillId="8" borderId="48" xfId="0" applyNumberFormat="1" applyFont="1" applyFill="1" applyBorder="1" applyAlignment="1">
      <alignment horizontal="center" vertical="center"/>
    </xf>
    <xf numFmtId="1" fontId="2" fillId="8" borderId="27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0" fontId="3" fillId="8" borderId="74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1" fontId="2" fillId="8" borderId="10" xfId="0" applyNumberFormat="1" applyFont="1" applyFill="1" applyBorder="1" applyAlignment="1">
      <alignment horizontal="center" vertical="center"/>
    </xf>
    <xf numFmtId="1" fontId="2" fillId="8" borderId="12" xfId="0" applyNumberFormat="1" applyFont="1" applyFill="1" applyBorder="1" applyAlignment="1">
      <alignment horizontal="center" vertical="center"/>
    </xf>
    <xf numFmtId="1" fontId="2" fillId="8" borderId="35" xfId="0" applyNumberFormat="1" applyFont="1" applyFill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2" fontId="10" fillId="4" borderId="8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1" fontId="10" fillId="4" borderId="32" xfId="0" applyNumberFormat="1" applyFont="1" applyFill="1" applyBorder="1" applyAlignment="1">
      <alignment horizontal="center" vertical="center"/>
    </xf>
    <xf numFmtId="2" fontId="2" fillId="8" borderId="23" xfId="0" applyNumberFormat="1" applyFont="1" applyFill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2" fillId="0" borderId="74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1" fontId="2" fillId="0" borderId="51" xfId="0" applyNumberFormat="1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 wrapText="1"/>
    </xf>
    <xf numFmtId="1" fontId="10" fillId="4" borderId="67" xfId="0" applyNumberFormat="1" applyFont="1" applyFill="1" applyBorder="1" applyAlignment="1">
      <alignment horizontal="center" vertical="center"/>
    </xf>
    <xf numFmtId="164" fontId="2" fillId="4" borderId="6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49" fontId="3" fillId="0" borderId="71" xfId="0" applyNumberFormat="1" applyFont="1" applyFill="1" applyBorder="1" applyAlignment="1">
      <alignment horizontal="center" vertical="center"/>
    </xf>
    <xf numFmtId="164" fontId="2" fillId="4" borderId="56" xfId="0" applyNumberFormat="1" applyFont="1" applyFill="1" applyBorder="1" applyAlignment="1">
      <alignment horizontal="center" vertical="center"/>
    </xf>
    <xf numFmtId="49" fontId="3" fillId="0" borderId="54" xfId="0" applyNumberFormat="1" applyFont="1" applyFill="1" applyBorder="1" applyAlignment="1">
      <alignment horizontal="center" vertical="center"/>
    </xf>
    <xf numFmtId="0" fontId="5" fillId="8" borderId="74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72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2" fontId="2" fillId="8" borderId="47" xfId="0" applyNumberFormat="1" applyFont="1" applyFill="1" applyBorder="1" applyAlignment="1">
      <alignment horizontal="center" vertical="center"/>
    </xf>
    <xf numFmtId="2" fontId="2" fillId="8" borderId="15" xfId="0" applyNumberFormat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 wrapText="1"/>
    </xf>
    <xf numFmtId="1" fontId="2" fillId="0" borderId="37" xfId="0" applyNumberFormat="1" applyFont="1" applyFill="1" applyBorder="1" applyAlignment="1">
      <alignment horizontal="center" vertical="center"/>
    </xf>
    <xf numFmtId="2" fontId="2" fillId="8" borderId="51" xfId="0" applyNumberFormat="1" applyFont="1" applyFill="1" applyBorder="1" applyAlignment="1">
      <alignment horizontal="center" vertical="center"/>
    </xf>
    <xf numFmtId="0" fontId="3" fillId="8" borderId="62" xfId="0" applyFont="1" applyFill="1" applyBorder="1" applyAlignment="1">
      <alignment horizontal="center" vertical="center" wrapText="1"/>
    </xf>
    <xf numFmtId="2" fontId="2" fillId="8" borderId="16" xfId="0" applyNumberFormat="1" applyFont="1" applyFill="1" applyBorder="1" applyAlignment="1">
      <alignment horizontal="center" vertical="center"/>
    </xf>
    <xf numFmtId="2" fontId="2" fillId="8" borderId="62" xfId="0" applyNumberFormat="1" applyFont="1" applyFill="1" applyBorder="1" applyAlignment="1">
      <alignment horizontal="center" vertical="center"/>
    </xf>
    <xf numFmtId="164" fontId="2" fillId="8" borderId="15" xfId="0" applyNumberFormat="1" applyFont="1" applyFill="1" applyBorder="1" applyAlignment="1">
      <alignment horizontal="center" vertical="center"/>
    </xf>
    <xf numFmtId="164" fontId="2" fillId="8" borderId="71" xfId="0" applyNumberFormat="1" applyFont="1" applyFill="1" applyBorder="1" applyAlignment="1">
      <alignment horizontal="center" vertical="center"/>
    </xf>
    <xf numFmtId="164" fontId="2" fillId="8" borderId="73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164" fontId="2" fillId="8" borderId="20" xfId="0" applyNumberFormat="1" applyFont="1" applyFill="1" applyBorder="1" applyAlignment="1">
      <alignment horizontal="center" vertical="center"/>
    </xf>
    <xf numFmtId="164" fontId="2" fillId="11" borderId="18" xfId="0" applyNumberFormat="1" applyFont="1" applyFill="1" applyBorder="1" applyAlignment="1">
      <alignment vertical="center"/>
    </xf>
    <xf numFmtId="164" fontId="2" fillId="11" borderId="13" xfId="0" applyNumberFormat="1" applyFont="1" applyFill="1" applyBorder="1" applyAlignment="1">
      <alignment vertical="center"/>
    </xf>
    <xf numFmtId="164" fontId="2" fillId="11" borderId="14" xfId="0" applyNumberFormat="1" applyFont="1" applyFill="1" applyBorder="1" applyAlignment="1">
      <alignment vertical="center"/>
    </xf>
    <xf numFmtId="164" fontId="2" fillId="10" borderId="18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vertical="center"/>
    </xf>
    <xf numFmtId="164" fontId="2" fillId="10" borderId="14" xfId="0" applyNumberFormat="1" applyFont="1" applyFill="1" applyBorder="1" applyAlignment="1">
      <alignment vertical="center"/>
    </xf>
    <xf numFmtId="164" fontId="2" fillId="10" borderId="63" xfId="0" applyNumberFormat="1" applyFont="1" applyFill="1" applyBorder="1" applyAlignment="1">
      <alignment vertical="center"/>
    </xf>
    <xf numFmtId="164" fontId="2" fillId="10" borderId="56" xfId="0" applyNumberFormat="1" applyFont="1" applyFill="1" applyBorder="1" applyAlignment="1">
      <alignment vertical="center"/>
    </xf>
    <xf numFmtId="164" fontId="2" fillId="10" borderId="35" xfId="0" applyNumberFormat="1" applyFont="1" applyFill="1" applyBorder="1" applyAlignment="1">
      <alignment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164" fontId="2" fillId="10" borderId="58" xfId="0" applyNumberFormat="1" applyFont="1" applyFill="1" applyBorder="1" applyAlignment="1">
      <alignment vertical="center"/>
    </xf>
    <xf numFmtId="164" fontId="2" fillId="10" borderId="57" xfId="0" applyNumberFormat="1" applyFont="1" applyFill="1" applyBorder="1" applyAlignment="1">
      <alignment vertical="center"/>
    </xf>
    <xf numFmtId="164" fontId="2" fillId="10" borderId="60" xfId="0" applyNumberFormat="1" applyFont="1" applyFill="1" applyBorder="1" applyAlignment="1">
      <alignment vertical="center"/>
    </xf>
    <xf numFmtId="0" fontId="2" fillId="0" borderId="7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164" fontId="2" fillId="11" borderId="63" xfId="0" applyNumberFormat="1" applyFont="1" applyFill="1" applyBorder="1" applyAlignment="1">
      <alignment vertical="center"/>
    </xf>
    <xf numFmtId="164" fontId="2" fillId="11" borderId="56" xfId="0" applyNumberFormat="1" applyFont="1" applyFill="1" applyBorder="1" applyAlignment="1">
      <alignment vertical="center"/>
    </xf>
    <xf numFmtId="164" fontId="2" fillId="11" borderId="35" xfId="0" applyNumberFormat="1" applyFont="1" applyFill="1" applyBorder="1" applyAlignment="1">
      <alignment vertical="center"/>
    </xf>
    <xf numFmtId="49" fontId="3" fillId="8" borderId="2" xfId="0" applyNumberFormat="1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>
      <alignment horizontal="center" vertical="top"/>
    </xf>
    <xf numFmtId="1" fontId="10" fillId="8" borderId="20" xfId="0" applyNumberFormat="1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49" fontId="3" fillId="0" borderId="68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vertical="center"/>
    </xf>
    <xf numFmtId="164" fontId="2" fillId="0" borderId="56" xfId="0" applyNumberFormat="1" applyFont="1" applyFill="1" applyBorder="1" applyAlignment="1">
      <alignment vertical="center"/>
    </xf>
    <xf numFmtId="164" fontId="2" fillId="0" borderId="35" xfId="0" applyNumberFormat="1" applyFont="1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64" fontId="2" fillId="11" borderId="58" xfId="0" applyNumberFormat="1" applyFont="1" applyFill="1" applyBorder="1" applyAlignment="1">
      <alignment vertical="center"/>
    </xf>
    <xf numFmtId="164" fontId="2" fillId="11" borderId="57" xfId="0" applyNumberFormat="1" applyFont="1" applyFill="1" applyBorder="1" applyAlignment="1">
      <alignment vertical="center"/>
    </xf>
    <xf numFmtId="164" fontId="2" fillId="11" borderId="60" xfId="0" applyNumberFormat="1" applyFont="1" applyFill="1" applyBorder="1" applyAlignment="1">
      <alignment vertical="center"/>
    </xf>
    <xf numFmtId="164" fontId="2" fillId="4" borderId="31" xfId="0" applyNumberFormat="1" applyFont="1" applyFill="1" applyBorder="1" applyAlignment="1">
      <alignment horizontal="center" vertical="center"/>
    </xf>
    <xf numFmtId="2" fontId="2" fillId="4" borderId="58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center" wrapText="1"/>
    </xf>
    <xf numFmtId="49" fontId="12" fillId="0" borderId="68" xfId="0" applyNumberFormat="1" applyFont="1" applyFill="1" applyBorder="1" applyAlignment="1">
      <alignment horizontal="center" vertical="center"/>
    </xf>
    <xf numFmtId="49" fontId="12" fillId="0" borderId="76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71" xfId="0" applyNumberFormat="1" applyFont="1" applyFill="1" applyBorder="1" applyAlignment="1">
      <alignment horizontal="center" vertical="center"/>
    </xf>
    <xf numFmtId="49" fontId="12" fillId="0" borderId="57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164" fontId="13" fillId="10" borderId="14" xfId="0" applyNumberFormat="1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49" fontId="3" fillId="2" borderId="58" xfId="0" applyNumberFormat="1" applyFont="1" applyFill="1" applyBorder="1" applyAlignment="1">
      <alignment horizontal="center" vertical="center"/>
    </xf>
    <xf numFmtId="49" fontId="3" fillId="3" borderId="57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1" fontId="10" fillId="8" borderId="83" xfId="0" applyNumberFormat="1" applyFont="1" applyFill="1" applyBorder="1" applyAlignment="1">
      <alignment horizontal="center" vertical="center"/>
    </xf>
    <xf numFmtId="1" fontId="10" fillId="8" borderId="32" xfId="0" applyNumberFormat="1" applyFont="1" applyFill="1" applyBorder="1" applyAlignment="1">
      <alignment horizontal="center" vertical="center"/>
    </xf>
    <xf numFmtId="164" fontId="2" fillId="10" borderId="63" xfId="0" applyNumberFormat="1" applyFont="1" applyFill="1" applyBorder="1" applyAlignment="1">
      <alignment horizontal="center" vertical="center"/>
    </xf>
    <xf numFmtId="164" fontId="2" fillId="10" borderId="51" xfId="0" applyNumberFormat="1" applyFont="1" applyFill="1" applyBorder="1" applyAlignment="1">
      <alignment horizontal="center" vertical="center"/>
    </xf>
    <xf numFmtId="164" fontId="2" fillId="10" borderId="58" xfId="0" applyNumberFormat="1" applyFont="1" applyFill="1" applyBorder="1" applyAlignment="1">
      <alignment horizontal="center" vertical="center"/>
    </xf>
    <xf numFmtId="164" fontId="2" fillId="10" borderId="47" xfId="0" applyNumberFormat="1" applyFont="1" applyFill="1" applyBorder="1" applyAlignment="1">
      <alignment horizontal="center" vertical="center"/>
    </xf>
    <xf numFmtId="164" fontId="2" fillId="10" borderId="66" xfId="0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vertical="center"/>
    </xf>
    <xf numFmtId="0" fontId="10" fillId="4" borderId="53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1" fontId="10" fillId="8" borderId="9" xfId="0" applyNumberFormat="1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1" fontId="10" fillId="8" borderId="18" xfId="0" applyNumberFormat="1" applyFont="1" applyFill="1" applyBorder="1" applyAlignment="1">
      <alignment horizontal="center" vertical="center"/>
    </xf>
    <xf numFmtId="1" fontId="10" fillId="8" borderId="13" xfId="0" applyNumberFormat="1" applyFont="1" applyFill="1" applyBorder="1" applyAlignment="1">
      <alignment horizontal="center" vertical="center"/>
    </xf>
    <xf numFmtId="1" fontId="10" fillId="8" borderId="14" xfId="0" applyNumberFormat="1" applyFont="1" applyFill="1" applyBorder="1" applyAlignment="1">
      <alignment horizontal="center" vertical="center"/>
    </xf>
    <xf numFmtId="1" fontId="10" fillId="10" borderId="41" xfId="0" applyNumberFormat="1" applyFont="1" applyFill="1" applyBorder="1" applyAlignment="1">
      <alignment horizontal="center" vertical="center"/>
    </xf>
    <xf numFmtId="1" fontId="14" fillId="8" borderId="11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1" fontId="14" fillId="8" borderId="9" xfId="0" applyNumberFormat="1" applyFont="1" applyFill="1" applyBorder="1" applyAlignment="1">
      <alignment horizontal="center" vertical="center"/>
    </xf>
    <xf numFmtId="1" fontId="14" fillId="8" borderId="5" xfId="0" applyNumberFormat="1" applyFont="1" applyFill="1" applyBorder="1" applyAlignment="1">
      <alignment horizontal="center" vertical="center"/>
    </xf>
    <xf numFmtId="1" fontId="14" fillId="8" borderId="63" xfId="0" applyNumberFormat="1" applyFont="1" applyFill="1" applyBorder="1" applyAlignment="1">
      <alignment horizontal="center" vertical="center"/>
    </xf>
    <xf numFmtId="1" fontId="14" fillId="8" borderId="56" xfId="0" applyNumberFormat="1" applyFont="1" applyFill="1" applyBorder="1" applyAlignment="1">
      <alignment horizontal="center" vertical="center"/>
    </xf>
    <xf numFmtId="1" fontId="14" fillId="8" borderId="35" xfId="0" applyNumberFormat="1" applyFont="1" applyFill="1" applyBorder="1" applyAlignment="1">
      <alignment horizontal="center" vertical="center"/>
    </xf>
    <xf numFmtId="0" fontId="10" fillId="8" borderId="74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10" fillId="8" borderId="51" xfId="0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49" fontId="3" fillId="8" borderId="2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top"/>
    </xf>
    <xf numFmtId="0" fontId="10" fillId="8" borderId="30" xfId="0" applyFont="1" applyFill="1" applyBorder="1" applyAlignment="1">
      <alignment horizontal="left" vertical="top"/>
    </xf>
    <xf numFmtId="49" fontId="3" fillId="2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3" fillId="4" borderId="41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30" xfId="0" applyNumberFormat="1" applyFont="1" applyFill="1" applyBorder="1" applyAlignment="1">
      <alignment horizontal="center" vertical="center"/>
    </xf>
    <xf numFmtId="1" fontId="3" fillId="4" borderId="3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8" borderId="63" xfId="0" applyNumberFormat="1" applyFont="1" applyFill="1" applyBorder="1" applyAlignment="1">
      <alignment horizontal="center" vertical="center"/>
    </xf>
    <xf numFmtId="1" fontId="2" fillId="8" borderId="74" xfId="0" applyNumberFormat="1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1" fontId="2" fillId="8" borderId="9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8" borderId="38" xfId="0" applyNumberFormat="1" applyFont="1" applyFill="1" applyBorder="1" applyAlignment="1">
      <alignment horizontal="center" vertical="center"/>
    </xf>
    <xf numFmtId="1" fontId="2" fillId="8" borderId="77" xfId="0" applyNumberFormat="1" applyFont="1" applyFill="1" applyBorder="1" applyAlignment="1">
      <alignment horizontal="center" vertical="center"/>
    </xf>
    <xf numFmtId="1" fontId="2" fillId="8" borderId="51" xfId="0" applyNumberFormat="1" applyFont="1" applyFill="1" applyBorder="1" applyAlignment="1">
      <alignment horizontal="center" vertical="center"/>
    </xf>
    <xf numFmtId="1" fontId="2" fillId="8" borderId="78" xfId="0" applyNumberFormat="1" applyFont="1" applyFill="1" applyBorder="1" applyAlignment="1">
      <alignment horizontal="center" vertical="center"/>
    </xf>
    <xf numFmtId="1" fontId="2" fillId="8" borderId="58" xfId="0" applyNumberFormat="1" applyFont="1" applyFill="1" applyBorder="1" applyAlignment="1">
      <alignment horizontal="center" vertical="center"/>
    </xf>
    <xf numFmtId="1" fontId="2" fillId="8" borderId="57" xfId="0" applyNumberFormat="1" applyFont="1" applyFill="1" applyBorder="1" applyAlignment="1">
      <alignment horizontal="center" vertical="center"/>
    </xf>
    <xf numFmtId="1" fontId="2" fillId="8" borderId="52" xfId="0" applyNumberFormat="1" applyFont="1" applyFill="1" applyBorder="1" applyAlignment="1">
      <alignment horizontal="center" vertical="center"/>
    </xf>
    <xf numFmtId="1" fontId="2" fillId="8" borderId="17" xfId="0" applyNumberFormat="1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/>
    </xf>
    <xf numFmtId="1" fontId="5" fillId="8" borderId="10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12" xfId="0" applyNumberFormat="1" applyFont="1" applyFill="1" applyBorder="1" applyAlignment="1">
      <alignment horizontal="center" vertical="center"/>
    </xf>
    <xf numFmtId="0" fontId="5" fillId="8" borderId="39" xfId="0" applyFont="1" applyFill="1" applyBorder="1" applyAlignment="1">
      <alignment horizontal="center" vertical="center" wrapText="1"/>
    </xf>
    <xf numFmtId="2" fontId="10" fillId="4" borderId="67" xfId="0" applyNumberFormat="1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vertical="center"/>
    </xf>
    <xf numFmtId="164" fontId="2" fillId="8" borderId="11" xfId="0" applyNumberFormat="1" applyFont="1" applyFill="1" applyBorder="1" applyAlignment="1">
      <alignment vertical="center"/>
    </xf>
    <xf numFmtId="164" fontId="2" fillId="8" borderId="12" xfId="0" applyNumberFormat="1" applyFont="1" applyFill="1" applyBorder="1" applyAlignment="1">
      <alignment vertical="center"/>
    </xf>
    <xf numFmtId="164" fontId="2" fillId="8" borderId="5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" fontId="10" fillId="8" borderId="63" xfId="0" applyNumberFormat="1" applyFont="1" applyFill="1" applyBorder="1" applyAlignment="1">
      <alignment horizontal="center" vertical="center"/>
    </xf>
    <xf numFmtId="2" fontId="10" fillId="8" borderId="63" xfId="0" applyNumberFormat="1" applyFont="1" applyFill="1" applyBorder="1" applyAlignment="1">
      <alignment horizontal="center" vertical="center"/>
    </xf>
    <xf numFmtId="164" fontId="2" fillId="8" borderId="61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3" borderId="57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0" borderId="68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left" vertical="center" wrapText="1"/>
    </xf>
    <xf numFmtId="49" fontId="3" fillId="0" borderId="68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/>
    </xf>
    <xf numFmtId="164" fontId="2" fillId="8" borderId="42" xfId="0" applyNumberFormat="1" applyFont="1" applyFill="1" applyBorder="1" applyAlignment="1">
      <alignment horizontal="center" vertical="center"/>
    </xf>
    <xf numFmtId="164" fontId="2" fillId="8" borderId="59" xfId="0" applyNumberFormat="1" applyFont="1" applyFill="1" applyBorder="1" applyAlignment="1">
      <alignment horizontal="center" vertical="center"/>
    </xf>
    <xf numFmtId="49" fontId="3" fillId="3" borderId="67" xfId="0" applyNumberFormat="1" applyFont="1" applyFill="1" applyBorder="1" applyAlignment="1">
      <alignment horizontal="center" vertical="center"/>
    </xf>
    <xf numFmtId="164" fontId="5" fillId="0" borderId="34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9" fillId="3" borderId="3" xfId="1" applyFont="1" applyFill="1" applyBorder="1" applyAlignment="1">
      <alignment horizontal="left" vertical="center" wrapText="1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" fontId="2" fillId="0" borderId="59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2" fillId="8" borderId="57" xfId="0" applyNumberFormat="1" applyFont="1" applyFill="1" applyBorder="1" applyAlignment="1">
      <alignment horizontal="center" vertical="center" wrapText="1"/>
    </xf>
    <xf numFmtId="1" fontId="2" fillId="0" borderId="65" xfId="0" applyNumberFormat="1" applyFont="1" applyFill="1" applyBorder="1" applyAlignment="1">
      <alignment horizontal="center" vertical="center"/>
    </xf>
    <xf numFmtId="164" fontId="2" fillId="8" borderId="48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readingOrder="1"/>
    </xf>
    <xf numFmtId="1" fontId="2" fillId="8" borderId="59" xfId="0" applyNumberFormat="1" applyFont="1" applyFill="1" applyBorder="1" applyAlignment="1">
      <alignment horizontal="center" vertical="center"/>
    </xf>
    <xf numFmtId="1" fontId="2" fillId="8" borderId="61" xfId="0" applyNumberFormat="1" applyFont="1" applyFill="1" applyBorder="1" applyAlignment="1">
      <alignment horizontal="center" vertical="center"/>
    </xf>
    <xf numFmtId="1" fontId="2" fillId="8" borderId="69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0" fillId="4" borderId="30" xfId="0" applyNumberFormat="1" applyFont="1" applyFill="1" applyBorder="1" applyAlignment="1">
      <alignment horizontal="center" vertical="center"/>
    </xf>
    <xf numFmtId="1" fontId="10" fillId="8" borderId="10" xfId="0" applyNumberFormat="1" applyFont="1" applyFill="1" applyBorder="1" applyAlignment="1">
      <alignment horizontal="center" vertical="center"/>
    </xf>
    <xf numFmtId="1" fontId="5" fillId="8" borderId="58" xfId="0" applyNumberFormat="1" applyFont="1" applyFill="1" applyBorder="1" applyAlignment="1">
      <alignment horizontal="center" vertical="center"/>
    </xf>
    <xf numFmtId="1" fontId="5" fillId="8" borderId="57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8" xfId="0" applyNumberFormat="1" applyFont="1" applyFill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23" xfId="0" applyNumberFormat="1" applyFont="1" applyFill="1" applyBorder="1" applyAlignment="1">
      <alignment horizontal="center" vertical="center"/>
    </xf>
    <xf numFmtId="1" fontId="5" fillId="8" borderId="14" xfId="0" applyNumberFormat="1" applyFont="1" applyFill="1" applyBorder="1" applyAlignment="1">
      <alignment horizontal="center" vertical="center"/>
    </xf>
    <xf numFmtId="1" fontId="5" fillId="8" borderId="22" xfId="0" applyNumberFormat="1" applyFont="1" applyFill="1" applyBorder="1" applyAlignment="1">
      <alignment horizontal="center" vertical="center"/>
    </xf>
    <xf numFmtId="1" fontId="5" fillId="8" borderId="74" xfId="0" applyNumberFormat="1" applyFont="1" applyFill="1" applyBorder="1" applyAlignment="1">
      <alignment horizontal="center" vertical="center"/>
    </xf>
    <xf numFmtId="1" fontId="5" fillId="8" borderId="70" xfId="0" applyNumberFormat="1" applyFont="1" applyFill="1" applyBorder="1" applyAlignment="1">
      <alignment horizontal="center" vertical="center"/>
    </xf>
    <xf numFmtId="1" fontId="5" fillId="8" borderId="63" xfId="0" applyNumberFormat="1" applyFont="1" applyFill="1" applyBorder="1" applyAlignment="1">
      <alignment horizontal="center" vertical="center"/>
    </xf>
    <xf numFmtId="1" fontId="5" fillId="8" borderId="56" xfId="0" applyNumberFormat="1" applyFont="1" applyFill="1" applyBorder="1" applyAlignment="1">
      <alignment horizontal="center" vertical="center"/>
    </xf>
    <xf numFmtId="1" fontId="5" fillId="8" borderId="62" xfId="0" applyNumberFormat="1" applyFont="1" applyFill="1" applyBorder="1" applyAlignment="1">
      <alignment horizontal="center" vertical="center"/>
    </xf>
    <xf numFmtId="1" fontId="5" fillId="8" borderId="51" xfId="0" applyNumberFormat="1" applyFont="1" applyFill="1" applyBorder="1" applyAlignment="1">
      <alignment horizontal="center" vertical="center"/>
    </xf>
    <xf numFmtId="1" fontId="5" fillId="8" borderId="78" xfId="0" applyNumberFormat="1" applyFont="1" applyFill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/>
    </xf>
    <xf numFmtId="1" fontId="2" fillId="8" borderId="37" xfId="0" applyNumberFormat="1" applyFont="1" applyFill="1" applyBorder="1" applyAlignment="1">
      <alignment horizontal="center" vertical="center"/>
    </xf>
    <xf numFmtId="1" fontId="10" fillId="4" borderId="68" xfId="0" applyNumberFormat="1" applyFont="1" applyFill="1" applyBorder="1" applyAlignment="1">
      <alignment horizontal="center" vertical="center"/>
    </xf>
    <xf numFmtId="1" fontId="10" fillId="4" borderId="15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1" fontId="5" fillId="8" borderId="71" xfId="0" applyNumberFormat="1" applyFont="1" applyFill="1" applyBorder="1" applyAlignment="1">
      <alignment horizontal="center" vertical="center"/>
    </xf>
    <xf numFmtId="1" fontId="10" fillId="4" borderId="69" xfId="0" applyNumberFormat="1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1" fontId="5" fillId="8" borderId="9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1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1" fontId="2" fillId="0" borderId="2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8" borderId="22" xfId="0" applyNumberFormat="1" applyFont="1" applyFill="1" applyBorder="1" applyAlignment="1">
      <alignment horizontal="center" vertical="center"/>
    </xf>
    <xf numFmtId="1" fontId="2" fillId="8" borderId="6" xfId="0" applyNumberFormat="1" applyFont="1" applyFill="1" applyBorder="1" applyAlignment="1">
      <alignment horizontal="center" vertical="center"/>
    </xf>
    <xf numFmtId="1" fontId="2" fillId="8" borderId="36" xfId="0" applyNumberFormat="1" applyFont="1" applyFill="1" applyBorder="1" applyAlignment="1">
      <alignment horizontal="center" vertical="center"/>
    </xf>
    <xf numFmtId="1" fontId="2" fillId="8" borderId="76" xfId="0" applyNumberFormat="1" applyFont="1" applyFill="1" applyBorder="1" applyAlignment="1">
      <alignment horizontal="center" vertical="center"/>
    </xf>
    <xf numFmtId="1" fontId="10" fillId="4" borderId="76" xfId="0" applyNumberFormat="1" applyFont="1" applyFill="1" applyBorder="1" applyAlignment="1">
      <alignment horizontal="center" vertical="center"/>
    </xf>
    <xf numFmtId="1" fontId="5" fillId="8" borderId="21" xfId="0" applyNumberFormat="1" applyFont="1" applyFill="1" applyBorder="1" applyAlignment="1">
      <alignment horizontal="center" vertical="center"/>
    </xf>
    <xf numFmtId="1" fontId="10" fillId="4" borderId="71" xfId="0" applyNumberFormat="1" applyFont="1" applyFill="1" applyBorder="1" applyAlignment="1">
      <alignment horizontal="center" vertical="center"/>
    </xf>
    <xf numFmtId="1" fontId="10" fillId="4" borderId="55" xfId="0" applyNumberFormat="1" applyFont="1" applyFill="1" applyBorder="1" applyAlignment="1">
      <alignment horizontal="center" vertical="center"/>
    </xf>
    <xf numFmtId="1" fontId="10" fillId="3" borderId="55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1" fontId="3" fillId="4" borderId="32" xfId="0" applyNumberFormat="1" applyFont="1" applyFill="1" applyBorder="1" applyAlignment="1">
      <alignment horizontal="center" vertical="center"/>
    </xf>
    <xf numFmtId="1" fontId="3" fillId="4" borderId="3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5" fillId="8" borderId="66" xfId="0" applyNumberFormat="1" applyFont="1" applyFill="1" applyBorder="1" applyAlignment="1">
      <alignment horizontal="center" vertical="center"/>
    </xf>
    <xf numFmtId="1" fontId="5" fillId="8" borderId="40" xfId="0" applyNumberFormat="1" applyFont="1" applyFill="1" applyBorder="1" applyAlignment="1">
      <alignment horizontal="center" vertical="center"/>
    </xf>
    <xf numFmtId="1" fontId="2" fillId="8" borderId="44" xfId="0" applyNumberFormat="1" applyFont="1" applyFill="1" applyBorder="1" applyAlignment="1">
      <alignment horizontal="center" vertical="center"/>
    </xf>
    <xf numFmtId="1" fontId="2" fillId="8" borderId="45" xfId="0" applyNumberFormat="1" applyFont="1" applyFill="1" applyBorder="1" applyAlignment="1">
      <alignment horizontal="center" vertical="center"/>
    </xf>
    <xf numFmtId="1" fontId="10" fillId="3" borderId="20" xfId="0" applyNumberFormat="1" applyFont="1" applyFill="1" applyBorder="1" applyAlignment="1">
      <alignment horizontal="center" vertical="center"/>
    </xf>
    <xf numFmtId="1" fontId="2" fillId="8" borderId="50" xfId="0" applyNumberFormat="1" applyFont="1" applyFill="1" applyBorder="1" applyAlignment="1">
      <alignment horizontal="center" vertical="center"/>
    </xf>
    <xf numFmtId="1" fontId="5" fillId="8" borderId="52" xfId="0" applyNumberFormat="1" applyFont="1" applyFill="1" applyBorder="1" applyAlignment="1">
      <alignment horizontal="center" vertical="center"/>
    </xf>
    <xf numFmtId="1" fontId="5" fillId="8" borderId="72" xfId="0" applyNumberFormat="1" applyFont="1" applyFill="1" applyBorder="1" applyAlignment="1">
      <alignment horizontal="center" vertical="center"/>
    </xf>
    <xf numFmtId="1" fontId="10" fillId="8" borderId="11" xfId="0" applyNumberFormat="1" applyFont="1" applyFill="1" applyBorder="1" applyAlignment="1">
      <alignment horizontal="center" vertical="center"/>
    </xf>
    <xf numFmtId="1" fontId="10" fillId="8" borderId="12" xfId="0" applyNumberFormat="1" applyFont="1" applyFill="1" applyBorder="1" applyAlignment="1">
      <alignment horizontal="center" vertical="center"/>
    </xf>
    <xf numFmtId="1" fontId="10" fillId="8" borderId="56" xfId="0" applyNumberFormat="1" applyFont="1" applyFill="1" applyBorder="1" applyAlignment="1">
      <alignment horizontal="center" vertical="center"/>
    </xf>
    <xf numFmtId="1" fontId="10" fillId="8" borderId="35" xfId="0" applyNumberFormat="1" applyFont="1" applyFill="1" applyBorder="1" applyAlignment="1">
      <alignment horizontal="center" vertical="center"/>
    </xf>
    <xf numFmtId="1" fontId="5" fillId="8" borderId="35" xfId="0" applyNumberFormat="1" applyFont="1" applyFill="1" applyBorder="1" applyAlignment="1">
      <alignment horizontal="center" vertical="center"/>
    </xf>
    <xf numFmtId="1" fontId="5" fillId="8" borderId="36" xfId="0" applyNumberFormat="1" applyFont="1" applyFill="1" applyBorder="1" applyAlignment="1">
      <alignment horizontal="center" vertical="center"/>
    </xf>
    <xf numFmtId="1" fontId="2" fillId="8" borderId="60" xfId="0" applyNumberFormat="1" applyFont="1" applyFill="1" applyBorder="1" applyAlignment="1">
      <alignment horizontal="center" vertical="center"/>
    </xf>
    <xf numFmtId="1" fontId="2" fillId="8" borderId="80" xfId="0" applyNumberFormat="1" applyFont="1" applyFill="1" applyBorder="1" applyAlignment="1">
      <alignment horizontal="center" vertical="center"/>
    </xf>
    <xf numFmtId="1" fontId="2" fillId="8" borderId="18" xfId="0" applyNumberFormat="1" applyFont="1" applyFill="1" applyBorder="1" applyAlignment="1">
      <alignment horizontal="center" vertical="center"/>
    </xf>
    <xf numFmtId="1" fontId="2" fillId="8" borderId="13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1" fontId="2" fillId="8" borderId="73" xfId="0" applyNumberFormat="1" applyFont="1" applyFill="1" applyBorder="1" applyAlignment="1">
      <alignment horizontal="center" vertical="center"/>
    </xf>
    <xf numFmtId="1" fontId="2" fillId="8" borderId="72" xfId="0" applyNumberFormat="1" applyFont="1" applyFill="1" applyBorder="1" applyAlignment="1">
      <alignment horizontal="center" vertical="center"/>
    </xf>
    <xf numFmtId="1" fontId="10" fillId="4" borderId="46" xfId="0" applyNumberFormat="1" applyFont="1" applyFill="1" applyBorder="1" applyAlignment="1">
      <alignment horizontal="center" vertical="center"/>
    </xf>
    <xf numFmtId="1" fontId="10" fillId="8" borderId="74" xfId="0" applyNumberFormat="1" applyFont="1" applyFill="1" applyBorder="1" applyAlignment="1">
      <alignment horizontal="center" vertical="center"/>
    </xf>
    <xf numFmtId="1" fontId="10" fillId="8" borderId="38" xfId="0" applyNumberFormat="1" applyFont="1" applyFill="1" applyBorder="1" applyAlignment="1">
      <alignment horizontal="center" vertical="center"/>
    </xf>
    <xf numFmtId="1" fontId="10" fillId="4" borderId="18" xfId="0" applyNumberFormat="1" applyFont="1" applyFill="1" applyBorder="1" applyAlignment="1">
      <alignment horizontal="center" vertical="center"/>
    </xf>
    <xf numFmtId="1" fontId="10" fillId="4" borderId="14" xfId="0" applyNumberFormat="1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 wrapText="1"/>
    </xf>
    <xf numFmtId="1" fontId="10" fillId="8" borderId="51" xfId="0" applyNumberFormat="1" applyFont="1" applyFill="1" applyBorder="1" applyAlignment="1">
      <alignment horizontal="center" vertical="center"/>
    </xf>
    <xf numFmtId="1" fontId="5" fillId="0" borderId="74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5" fillId="0" borderId="5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1" fontId="10" fillId="8" borderId="65" xfId="0" applyNumberFormat="1" applyFont="1" applyFill="1" applyBorder="1" applyAlignment="1">
      <alignment horizontal="center" vertical="center"/>
    </xf>
    <xf numFmtId="1" fontId="2" fillId="8" borderId="64" xfId="0" applyNumberFormat="1" applyFont="1" applyFill="1" applyBorder="1" applyAlignment="1">
      <alignment horizontal="center" vertical="center"/>
    </xf>
    <xf numFmtId="1" fontId="2" fillId="8" borderId="19" xfId="0" applyNumberFormat="1" applyFont="1" applyFill="1" applyBorder="1" applyAlignment="1">
      <alignment horizontal="center" vertical="center"/>
    </xf>
    <xf numFmtId="1" fontId="2" fillId="8" borderId="24" xfId="0" applyNumberFormat="1" applyFont="1" applyFill="1" applyBorder="1" applyAlignment="1">
      <alignment horizontal="center" vertical="center"/>
    </xf>
    <xf numFmtId="1" fontId="2" fillId="0" borderId="64" xfId="0" applyNumberFormat="1" applyFont="1" applyFill="1" applyBorder="1" applyAlignment="1">
      <alignment horizontal="center" vertical="center"/>
    </xf>
    <xf numFmtId="1" fontId="10" fillId="0" borderId="39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" fontId="3" fillId="4" borderId="53" xfId="0" applyNumberFormat="1" applyFont="1" applyFill="1" applyBorder="1" applyAlignment="1">
      <alignment horizontal="center" vertical="center"/>
    </xf>
    <xf numFmtId="1" fontId="10" fillId="4" borderId="25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vertical="center"/>
    </xf>
    <xf numFmtId="1" fontId="3" fillId="10" borderId="41" xfId="0" applyNumberFormat="1" applyFont="1" applyFill="1" applyBorder="1" applyAlignment="1">
      <alignment horizontal="center" vertical="center"/>
    </xf>
    <xf numFmtId="1" fontId="3" fillId="10" borderId="3" xfId="0" applyNumberFormat="1" applyFont="1" applyFill="1" applyBorder="1" applyAlignment="1">
      <alignment horizontal="center" vertical="center"/>
    </xf>
    <xf numFmtId="1" fontId="3" fillId="10" borderId="33" xfId="0" applyNumberFormat="1" applyFont="1" applyFill="1" applyBorder="1" applyAlignment="1">
      <alignment horizontal="center" vertical="center"/>
    </xf>
    <xf numFmtId="1" fontId="3" fillId="10" borderId="31" xfId="0" applyNumberFormat="1" applyFont="1" applyFill="1" applyBorder="1" applyAlignment="1">
      <alignment horizontal="center" vertical="center"/>
    </xf>
    <xf numFmtId="1" fontId="3" fillId="10" borderId="32" xfId="0" applyNumberFormat="1" applyFont="1" applyFill="1" applyBorder="1" applyAlignment="1">
      <alignment horizontal="center" vertical="center"/>
    </xf>
    <xf numFmtId="1" fontId="10" fillId="0" borderId="65" xfId="0" applyNumberFormat="1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top"/>
    </xf>
    <xf numFmtId="1" fontId="2" fillId="0" borderId="11" xfId="0" applyNumberFormat="1" applyFont="1" applyFill="1" applyBorder="1" applyAlignment="1">
      <alignment horizontal="center" vertical="top"/>
    </xf>
    <xf numFmtId="1" fontId="2" fillId="0" borderId="12" xfId="0" applyNumberFormat="1" applyFont="1" applyFill="1" applyBorder="1" applyAlignment="1">
      <alignment horizontal="center" vertical="top"/>
    </xf>
    <xf numFmtId="1" fontId="2" fillId="0" borderId="64" xfId="0" applyNumberFormat="1" applyFont="1" applyFill="1" applyBorder="1" applyAlignment="1">
      <alignment horizontal="center" vertical="top"/>
    </xf>
    <xf numFmtId="1" fontId="2" fillId="0" borderId="42" xfId="0" applyNumberFormat="1" applyFont="1" applyFill="1" applyBorder="1" applyAlignment="1">
      <alignment horizontal="center" vertical="top"/>
    </xf>
    <xf numFmtId="1" fontId="2" fillId="8" borderId="65" xfId="0" applyNumberFormat="1" applyFont="1" applyFill="1" applyBorder="1" applyAlignment="1">
      <alignment horizontal="center" vertical="top"/>
    </xf>
    <xf numFmtId="1" fontId="2" fillId="0" borderId="9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1" fontId="2" fillId="0" borderId="17" xfId="0" applyNumberFormat="1" applyFont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/>
    </xf>
    <xf numFmtId="1" fontId="2" fillId="0" borderId="13" xfId="0" applyNumberFormat="1" applyFont="1" applyBorder="1" applyAlignment="1">
      <alignment horizontal="center" vertical="top"/>
    </xf>
    <xf numFmtId="1" fontId="2" fillId="0" borderId="14" xfId="0" applyNumberFormat="1" applyFont="1" applyBorder="1" applyAlignment="1">
      <alignment horizontal="center" vertical="top"/>
    </xf>
    <xf numFmtId="1" fontId="2" fillId="0" borderId="45" xfId="0" applyNumberFormat="1" applyFont="1" applyFill="1" applyBorder="1" applyAlignment="1">
      <alignment horizontal="center" vertical="top"/>
    </xf>
    <xf numFmtId="1" fontId="2" fillId="0" borderId="56" xfId="0" applyNumberFormat="1" applyFont="1" applyBorder="1" applyAlignment="1">
      <alignment horizontal="center" vertical="top"/>
    </xf>
    <xf numFmtId="1" fontId="2" fillId="0" borderId="56" xfId="0" applyNumberFormat="1" applyFont="1" applyFill="1" applyBorder="1" applyAlignment="1">
      <alignment horizontal="center" vertical="top"/>
    </xf>
    <xf numFmtId="1" fontId="2" fillId="0" borderId="37" xfId="0" applyNumberFormat="1" applyFont="1" applyFill="1" applyBorder="1" applyAlignment="1">
      <alignment horizontal="center" vertical="top"/>
    </xf>
    <xf numFmtId="1" fontId="3" fillId="4" borderId="15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23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2" fillId="0" borderId="80" xfId="0" applyNumberFormat="1" applyFont="1" applyFill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0" borderId="77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/>
    </xf>
    <xf numFmtId="1" fontId="2" fillId="0" borderId="78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1" fontId="10" fillId="4" borderId="23" xfId="0" applyNumberFormat="1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1" fontId="2" fillId="8" borderId="4" xfId="0" applyNumberFormat="1" applyFont="1" applyFill="1" applyBorder="1" applyAlignment="1">
      <alignment horizontal="center" vertical="center"/>
    </xf>
    <xf numFmtId="1" fontId="2" fillId="8" borderId="21" xfId="0" applyNumberFormat="1" applyFont="1" applyFill="1" applyBorder="1" applyAlignment="1">
      <alignment horizontal="center" vertical="center"/>
    </xf>
    <xf numFmtId="1" fontId="2" fillId="8" borderId="40" xfId="0" applyNumberFormat="1" applyFont="1" applyFill="1" applyBorder="1" applyAlignment="1">
      <alignment horizontal="center" vertical="center"/>
    </xf>
    <xf numFmtId="1" fontId="10" fillId="4" borderId="58" xfId="0" applyNumberFormat="1" applyFont="1" applyFill="1" applyBorder="1" applyAlignment="1">
      <alignment horizontal="center" vertical="center"/>
    </xf>
    <xf numFmtId="2" fontId="10" fillId="4" borderId="20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top"/>
    </xf>
    <xf numFmtId="1" fontId="2" fillId="0" borderId="18" xfId="0" applyNumberFormat="1" applyFont="1" applyBorder="1" applyAlignment="1">
      <alignment vertical="top"/>
    </xf>
    <xf numFmtId="1" fontId="10" fillId="10" borderId="2" xfId="0" applyNumberFormat="1" applyFont="1" applyFill="1" applyBorder="1" applyAlignment="1">
      <alignment horizontal="center" vertical="center"/>
    </xf>
    <xf numFmtId="1" fontId="10" fillId="10" borderId="67" xfId="0" applyNumberFormat="1" applyFont="1" applyFill="1" applyBorder="1" applyAlignment="1">
      <alignment horizontal="center" vertical="center"/>
    </xf>
    <xf numFmtId="1" fontId="2" fillId="10" borderId="67" xfId="0" applyNumberFormat="1" applyFont="1" applyFill="1" applyBorder="1" applyAlignment="1">
      <alignment horizontal="center" vertical="center"/>
    </xf>
    <xf numFmtId="1" fontId="2" fillId="10" borderId="4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top"/>
    </xf>
    <xf numFmtId="1" fontId="2" fillId="0" borderId="18" xfId="0" applyNumberFormat="1" applyFont="1" applyBorder="1" applyAlignment="1">
      <alignment horizontal="center" vertical="top"/>
    </xf>
    <xf numFmtId="1" fontId="2" fillId="10" borderId="18" xfId="0" applyNumberFormat="1" applyFont="1" applyFill="1" applyBorder="1" applyAlignment="1">
      <alignment horizontal="center" vertical="center"/>
    </xf>
    <xf numFmtId="1" fontId="2" fillId="10" borderId="13" xfId="0" applyNumberFormat="1" applyFont="1" applyFill="1" applyBorder="1" applyAlignment="1">
      <alignment horizontal="center" vertical="center"/>
    </xf>
    <xf numFmtId="1" fontId="2" fillId="10" borderId="14" xfId="0" applyNumberFormat="1" applyFont="1" applyFill="1" applyBorder="1" applyAlignment="1">
      <alignment horizontal="center" vertical="center"/>
    </xf>
    <xf numFmtId="1" fontId="10" fillId="10" borderId="18" xfId="0" applyNumberFormat="1" applyFont="1" applyFill="1" applyBorder="1" applyAlignment="1">
      <alignment horizontal="center" vertical="center"/>
    </xf>
    <xf numFmtId="1" fontId="2" fillId="10" borderId="2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10" fillId="10" borderId="31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top"/>
    </xf>
    <xf numFmtId="1" fontId="10" fillId="0" borderId="54" xfId="0" applyNumberFormat="1" applyFont="1" applyBorder="1" applyAlignment="1">
      <alignment horizontal="center" vertical="top"/>
    </xf>
    <xf numFmtId="1" fontId="2" fillId="0" borderId="48" xfId="0" applyNumberFormat="1" applyFont="1" applyFill="1" applyBorder="1" applyAlignment="1">
      <alignment horizontal="center" vertical="center"/>
    </xf>
    <xf numFmtId="1" fontId="16" fillId="0" borderId="0" xfId="0" applyNumberFormat="1" applyFont="1"/>
    <xf numFmtId="164" fontId="2" fillId="0" borderId="24" xfId="0" applyNumberFormat="1" applyFont="1" applyFill="1" applyBorder="1" applyAlignment="1">
      <alignment vertic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1" fontId="10" fillId="0" borderId="37" xfId="0" applyNumberFormat="1" applyFont="1" applyFill="1" applyBorder="1" applyAlignment="1">
      <alignment horizontal="center" vertical="center"/>
    </xf>
    <xf numFmtId="1" fontId="10" fillId="8" borderId="70" xfId="0" applyNumberFormat="1" applyFont="1" applyFill="1" applyBorder="1" applyAlignment="1">
      <alignment horizontal="center" vertical="center"/>
    </xf>
    <xf numFmtId="1" fontId="10" fillId="8" borderId="77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left" vertical="top"/>
    </xf>
    <xf numFmtId="1" fontId="10" fillId="8" borderId="3" xfId="0" applyNumberFormat="1" applyFont="1" applyFill="1" applyBorder="1" applyAlignment="1">
      <alignment horizontal="left" vertical="top"/>
    </xf>
    <xf numFmtId="1" fontId="11" fillId="3" borderId="3" xfId="0" applyNumberFormat="1" applyFont="1" applyFill="1" applyBorder="1" applyAlignment="1">
      <alignment horizontal="left" vertical="top" wrapText="1"/>
    </xf>
    <xf numFmtId="1" fontId="10" fillId="0" borderId="10" xfId="0" applyNumberFormat="1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right" vertical="top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164" fontId="2" fillId="8" borderId="1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2" fillId="8" borderId="12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164" fontId="5" fillId="8" borderId="54" xfId="0" applyNumberFormat="1" applyFont="1" applyFill="1" applyBorder="1" applyAlignment="1">
      <alignment horizontal="left" vertical="center" wrapText="1"/>
    </xf>
    <xf numFmtId="164" fontId="5" fillId="8" borderId="0" xfId="0" applyNumberFormat="1" applyFont="1" applyFill="1" applyBorder="1" applyAlignment="1">
      <alignment horizontal="left" vertical="center" wrapText="1"/>
    </xf>
    <xf numFmtId="164" fontId="5" fillId="8" borderId="49" xfId="0" applyNumberFormat="1" applyFont="1" applyFill="1" applyBorder="1" applyAlignment="1">
      <alignment horizontal="left" vertical="center" wrapText="1"/>
    </xf>
    <xf numFmtId="164" fontId="2" fillId="8" borderId="10" xfId="0" applyNumberFormat="1" applyFont="1" applyFill="1" applyBorder="1" applyAlignment="1">
      <alignment horizontal="center" vertical="center"/>
    </xf>
    <xf numFmtId="164" fontId="2" fillId="8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49" fontId="2" fillId="0" borderId="68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68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3" fillId="3" borderId="71" xfId="0" applyNumberFormat="1" applyFont="1" applyFill="1" applyBorder="1" applyAlignment="1">
      <alignment horizontal="center" vertical="top"/>
    </xf>
    <xf numFmtId="49" fontId="3" fillId="3" borderId="49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2" borderId="15" xfId="0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top" wrapText="1"/>
    </xf>
    <xf numFmtId="2" fontId="17" fillId="8" borderId="0" xfId="0" applyNumberFormat="1" applyFont="1" applyFill="1" applyBorder="1" applyAlignment="1">
      <alignment horizontal="center" vertical="center"/>
    </xf>
    <xf numFmtId="49" fontId="2" fillId="0" borderId="76" xfId="0" applyNumberFormat="1" applyFont="1" applyFill="1" applyBorder="1" applyAlignment="1">
      <alignment horizontal="center" vertical="center" readingOrder="1"/>
    </xf>
    <xf numFmtId="49" fontId="2" fillId="0" borderId="62" xfId="0" applyNumberFormat="1" applyFont="1" applyFill="1" applyBorder="1" applyAlignment="1">
      <alignment horizontal="center" vertical="center" readingOrder="1"/>
    </xf>
    <xf numFmtId="0" fontId="5" fillId="8" borderId="68" xfId="0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5" fillId="0" borderId="46" xfId="0" applyNumberFormat="1" applyFont="1" applyBorder="1" applyAlignment="1">
      <alignment horizontal="left" vertical="center" wrapText="1"/>
    </xf>
    <xf numFmtId="164" fontId="5" fillId="0" borderId="50" xfId="0" applyNumberFormat="1" applyFont="1" applyBorder="1" applyAlignment="1">
      <alignment horizontal="left" vertical="center" wrapText="1"/>
    </xf>
    <xf numFmtId="164" fontId="2" fillId="8" borderId="67" xfId="0" applyNumberFormat="1" applyFont="1" applyFill="1" applyBorder="1" applyAlignment="1">
      <alignment horizontal="center" vertical="center"/>
    </xf>
    <xf numFmtId="164" fontId="2" fillId="8" borderId="58" xfId="0" applyNumberFormat="1" applyFont="1" applyFill="1" applyBorder="1" applyAlignment="1">
      <alignment horizontal="center" vertical="center"/>
    </xf>
    <xf numFmtId="164" fontId="5" fillId="0" borderId="53" xfId="0" applyNumberFormat="1" applyFont="1" applyBorder="1" applyAlignment="1">
      <alignment vertical="center" wrapText="1"/>
    </xf>
    <xf numFmtId="164" fontId="5" fillId="0" borderId="25" xfId="0" applyNumberFormat="1" applyFont="1" applyBorder="1" applyAlignment="1">
      <alignment vertical="center" wrapText="1"/>
    </xf>
    <xf numFmtId="164" fontId="5" fillId="0" borderId="55" xfId="0" applyNumberFormat="1" applyFont="1" applyBorder="1" applyAlignment="1">
      <alignment vertical="center" wrapText="1"/>
    </xf>
    <xf numFmtId="164" fontId="2" fillId="0" borderId="59" xfId="0" applyNumberFormat="1" applyFont="1" applyFill="1" applyBorder="1" applyAlignment="1">
      <alignment horizontal="center" vertical="center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61" xfId="0" applyNumberFormat="1" applyFont="1" applyFill="1" applyBorder="1" applyAlignment="1">
      <alignment horizontal="center" vertical="center"/>
    </xf>
    <xf numFmtId="164" fontId="2" fillId="8" borderId="61" xfId="0" applyNumberFormat="1" applyFont="1" applyFill="1" applyBorder="1" applyAlignment="1">
      <alignment horizontal="center" vertical="center"/>
    </xf>
    <xf numFmtId="164" fontId="2" fillId="8" borderId="42" xfId="0" applyNumberFormat="1" applyFont="1" applyFill="1" applyBorder="1" applyAlignment="1">
      <alignment horizontal="center" vertical="center"/>
    </xf>
    <xf numFmtId="164" fontId="2" fillId="8" borderId="59" xfId="0" applyNumberFormat="1" applyFont="1" applyFill="1" applyBorder="1" applyAlignment="1">
      <alignment horizontal="center" vertical="center"/>
    </xf>
    <xf numFmtId="49" fontId="3" fillId="0" borderId="68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49" fontId="3" fillId="3" borderId="68" xfId="0" applyNumberFormat="1" applyFont="1" applyFill="1" applyBorder="1" applyAlignment="1">
      <alignment horizontal="center" vertical="center"/>
    </xf>
    <xf numFmtId="49" fontId="3" fillId="3" borderId="5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readingOrder="1"/>
    </xf>
    <xf numFmtId="164" fontId="2" fillId="8" borderId="57" xfId="0" applyNumberFormat="1" applyFont="1" applyFill="1" applyBorder="1" applyAlignment="1">
      <alignment horizontal="center" vertical="center"/>
    </xf>
    <xf numFmtId="164" fontId="2" fillId="8" borderId="60" xfId="0" applyNumberFormat="1" applyFont="1" applyFill="1" applyBorder="1" applyAlignment="1">
      <alignment horizontal="center" vertical="center"/>
    </xf>
    <xf numFmtId="164" fontId="2" fillId="0" borderId="51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164" fontId="2" fillId="0" borderId="50" xfId="0" applyNumberFormat="1" applyFont="1" applyFill="1" applyBorder="1" applyAlignment="1">
      <alignment vertical="center" wrapText="1"/>
    </xf>
    <xf numFmtId="164" fontId="2" fillId="8" borderId="69" xfId="0" applyNumberFormat="1" applyFont="1" applyFill="1" applyBorder="1" applyAlignment="1">
      <alignment horizontal="center" vertical="center"/>
    </xf>
    <xf numFmtId="164" fontId="2" fillId="8" borderId="68" xfId="0" applyNumberFormat="1" applyFont="1" applyFill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2" fillId="8" borderId="68" xfId="0" applyFont="1" applyFill="1" applyBorder="1" applyAlignment="1">
      <alignment horizontal="left" vertical="center" wrapText="1"/>
    </xf>
    <xf numFmtId="0" fontId="2" fillId="8" borderId="57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55" xfId="0" applyNumberFormat="1" applyFont="1" applyFill="1" applyBorder="1" applyAlignment="1">
      <alignment horizontal="center" vertical="center"/>
    </xf>
    <xf numFmtId="49" fontId="3" fillId="3" borderId="5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5" fillId="8" borderId="68" xfId="0" applyFont="1" applyFill="1" applyBorder="1" applyAlignment="1">
      <alignment horizontal="left" vertical="center" wrapText="1"/>
    </xf>
    <xf numFmtId="0" fontId="5" fillId="8" borderId="57" xfId="0" applyFont="1" applyFill="1" applyBorder="1" applyAlignment="1">
      <alignment horizontal="left" vertical="center" wrapText="1"/>
    </xf>
    <xf numFmtId="0" fontId="5" fillId="8" borderId="16" xfId="0" applyFont="1" applyFill="1" applyBorder="1" applyAlignment="1">
      <alignment horizontal="left" vertical="center" wrapText="1"/>
    </xf>
    <xf numFmtId="164" fontId="2" fillId="8" borderId="67" xfId="0" applyNumberFormat="1" applyFont="1" applyFill="1" applyBorder="1" applyAlignment="1">
      <alignment horizontal="left" vertical="center" wrapText="1"/>
    </xf>
    <xf numFmtId="164" fontId="2" fillId="8" borderId="58" xfId="0" applyNumberFormat="1" applyFont="1" applyFill="1" applyBorder="1" applyAlignment="1">
      <alignment horizontal="left" vertical="center" wrapText="1"/>
    </xf>
    <xf numFmtId="164" fontId="2" fillId="8" borderId="15" xfId="0" applyNumberFormat="1" applyFont="1" applyFill="1" applyBorder="1" applyAlignment="1">
      <alignment horizontal="left" vertical="center" wrapText="1"/>
    </xf>
    <xf numFmtId="164" fontId="5" fillId="8" borderId="46" xfId="0" applyNumberFormat="1" applyFont="1" applyFill="1" applyBorder="1" applyAlignment="1">
      <alignment horizontal="left" vertical="center" wrapText="1"/>
    </xf>
    <xf numFmtId="164" fontId="5" fillId="8" borderId="52" xfId="0" applyNumberFormat="1" applyFont="1" applyFill="1" applyBorder="1" applyAlignment="1">
      <alignment horizontal="left" vertical="center" wrapText="1"/>
    </xf>
    <xf numFmtId="164" fontId="5" fillId="8" borderId="34" xfId="0" applyNumberFormat="1" applyFont="1" applyFill="1" applyBorder="1" applyAlignment="1">
      <alignment horizontal="left" vertical="center" wrapText="1"/>
    </xf>
    <xf numFmtId="49" fontId="2" fillId="0" borderId="71" xfId="0" applyNumberFormat="1" applyFont="1" applyFill="1" applyBorder="1" applyAlignment="1">
      <alignment horizontal="center" vertical="center" readingOrder="1"/>
    </xf>
    <xf numFmtId="164" fontId="5" fillId="8" borderId="53" xfId="0" applyNumberFormat="1" applyFont="1" applyFill="1" applyBorder="1" applyAlignment="1">
      <alignment horizontal="left" vertical="center" wrapText="1"/>
    </xf>
    <xf numFmtId="164" fontId="5" fillId="8" borderId="25" xfId="0" applyNumberFormat="1" applyFont="1" applyFill="1" applyBorder="1" applyAlignment="1">
      <alignment horizontal="left" vertical="center" wrapText="1"/>
    </xf>
    <xf numFmtId="164" fontId="5" fillId="8" borderId="55" xfId="0" applyNumberFormat="1" applyFont="1" applyFill="1" applyBorder="1" applyAlignment="1">
      <alignment horizontal="left" vertical="center" wrapText="1"/>
    </xf>
    <xf numFmtId="164" fontId="5" fillId="0" borderId="52" xfId="0" applyNumberFormat="1" applyFont="1" applyBorder="1" applyAlignment="1">
      <alignment horizontal="left" vertical="center" wrapText="1"/>
    </xf>
    <xf numFmtId="164" fontId="5" fillId="0" borderId="34" xfId="0" applyNumberFormat="1" applyFont="1" applyBorder="1" applyAlignment="1">
      <alignment horizontal="left" vertical="center" wrapText="1"/>
    </xf>
    <xf numFmtId="164" fontId="5" fillId="0" borderId="53" xfId="0" applyNumberFormat="1" applyFont="1" applyBorder="1" applyAlignment="1">
      <alignment horizontal="left" vertical="center" wrapText="1"/>
    </xf>
    <xf numFmtId="164" fontId="5" fillId="0" borderId="25" xfId="0" applyNumberFormat="1" applyFont="1" applyBorder="1" applyAlignment="1">
      <alignment horizontal="left" vertical="center" wrapText="1"/>
    </xf>
    <xf numFmtId="164" fontId="5" fillId="0" borderId="55" xfId="0" applyNumberFormat="1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49" fontId="2" fillId="0" borderId="68" xfId="0" applyNumberFormat="1" applyFont="1" applyFill="1" applyBorder="1" applyAlignment="1">
      <alignment horizontal="center" vertical="center" readingOrder="1"/>
    </xf>
    <xf numFmtId="49" fontId="2" fillId="0" borderId="57" xfId="0" applyNumberFormat="1" applyFont="1" applyFill="1" applyBorder="1" applyAlignment="1">
      <alignment horizontal="center" vertical="center" readingOrder="1"/>
    </xf>
    <xf numFmtId="49" fontId="2" fillId="0" borderId="16" xfId="0" applyNumberFormat="1" applyFont="1" applyFill="1" applyBorder="1" applyAlignment="1">
      <alignment horizontal="center" vertical="center" readingOrder="1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9" xfId="0" applyNumberFormat="1" applyFont="1" applyFill="1" applyBorder="1" applyAlignment="1">
      <alignment horizontal="center" vertical="center"/>
    </xf>
    <xf numFmtId="164" fontId="2" fillId="8" borderId="56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readingOrder="1"/>
    </xf>
    <xf numFmtId="49" fontId="2" fillId="0" borderId="0" xfId="0" applyNumberFormat="1" applyFont="1" applyFill="1" applyBorder="1" applyAlignment="1">
      <alignment horizontal="center" vertical="center" readingOrder="1"/>
    </xf>
    <xf numFmtId="49" fontId="2" fillId="0" borderId="49" xfId="0" applyNumberFormat="1" applyFont="1" applyFill="1" applyBorder="1" applyAlignment="1">
      <alignment horizontal="center" vertical="center" readingOrder="1"/>
    </xf>
    <xf numFmtId="0" fontId="2" fillId="8" borderId="57" xfId="0" applyFont="1" applyFill="1" applyBorder="1" applyAlignment="1">
      <alignment horizontal="left" vertical="top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center" vertical="center"/>
    </xf>
    <xf numFmtId="49" fontId="2" fillId="0" borderId="71" xfId="0" applyNumberFormat="1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33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2" fillId="0" borderId="6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readingOrder="1"/>
    </xf>
    <xf numFmtId="0" fontId="8" fillId="8" borderId="68" xfId="0" applyFont="1" applyFill="1" applyBorder="1" applyAlignment="1">
      <alignment horizontal="center" vertical="center" wrapText="1"/>
    </xf>
    <xf numFmtId="0" fontId="8" fillId="8" borderId="57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164" fontId="2" fillId="0" borderId="67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66" xfId="0" applyNumberFormat="1" applyFont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left" vertical="center" wrapText="1"/>
    </xf>
    <xf numFmtId="164" fontId="2" fillId="0" borderId="52" xfId="0" applyNumberFormat="1" applyFont="1" applyBorder="1" applyAlignment="1">
      <alignment horizontal="left" vertical="center" wrapText="1"/>
    </xf>
    <xf numFmtId="164" fontId="2" fillId="0" borderId="34" xfId="0" applyNumberFormat="1" applyFont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8" borderId="68" xfId="0" applyNumberFormat="1" applyFont="1" applyFill="1" applyBorder="1" applyAlignment="1">
      <alignment horizontal="center" vertical="center" wrapText="1"/>
    </xf>
    <xf numFmtId="49" fontId="2" fillId="8" borderId="57" xfId="0" applyNumberFormat="1" applyFont="1" applyFill="1" applyBorder="1" applyAlignment="1">
      <alignment horizontal="center" vertical="center" wrapText="1"/>
    </xf>
    <xf numFmtId="49" fontId="2" fillId="8" borderId="16" xfId="0" applyNumberFormat="1" applyFont="1" applyFill="1" applyBorder="1" applyAlignment="1">
      <alignment horizontal="center" vertical="center" wrapText="1"/>
    </xf>
    <xf numFmtId="0" fontId="2" fillId="8" borderId="68" xfId="0" applyFont="1" applyFill="1" applyBorder="1" applyAlignment="1">
      <alignment horizontal="center" vertical="top" wrapText="1"/>
    </xf>
    <xf numFmtId="0" fontId="2" fillId="8" borderId="57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164" fontId="2" fillId="0" borderId="68" xfId="0" applyNumberFormat="1" applyFont="1" applyFill="1" applyBorder="1" applyAlignment="1">
      <alignment horizontal="center" vertical="center"/>
    </xf>
    <xf numFmtId="164" fontId="2" fillId="0" borderId="57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 wrapText="1"/>
    </xf>
    <xf numFmtId="0" fontId="2" fillId="8" borderId="57" xfId="0" applyFont="1" applyFill="1" applyBorder="1" applyAlignment="1">
      <alignment horizontal="center" vertical="center" wrapText="1"/>
    </xf>
    <xf numFmtId="49" fontId="5" fillId="0" borderId="62" xfId="0" applyNumberFormat="1" applyFont="1" applyFill="1" applyBorder="1" applyAlignment="1">
      <alignment horizontal="center" vertical="center" readingOrder="1"/>
    </xf>
    <xf numFmtId="49" fontId="5" fillId="0" borderId="71" xfId="0" applyNumberFormat="1" applyFont="1" applyFill="1" applyBorder="1" applyAlignment="1">
      <alignment horizontal="center" vertical="center" readingOrder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 wrapText="1"/>
    </xf>
    <xf numFmtId="164" fontId="2" fillId="0" borderId="68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5" fillId="8" borderId="68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readingOrder="1"/>
    </xf>
    <xf numFmtId="49" fontId="2" fillId="0" borderId="6" xfId="0" applyNumberFormat="1" applyFont="1" applyFill="1" applyBorder="1" applyAlignment="1">
      <alignment horizontal="center" vertical="center" readingOrder="1"/>
    </xf>
    <xf numFmtId="49" fontId="2" fillId="0" borderId="36" xfId="0" applyNumberFormat="1" applyFont="1" applyFill="1" applyBorder="1" applyAlignment="1">
      <alignment horizontal="center" vertical="center" readingOrder="1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64" fontId="2" fillId="0" borderId="69" xfId="0" applyNumberFormat="1" applyFont="1" applyFill="1" applyBorder="1" applyAlignment="1">
      <alignment horizontal="center" vertical="center"/>
    </xf>
    <xf numFmtId="164" fontId="2" fillId="0" borderId="60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" fontId="2" fillId="0" borderId="54" xfId="0" applyNumberFormat="1" applyFont="1" applyFill="1" applyBorder="1" applyAlignment="1">
      <alignment horizontal="center" vertical="center"/>
    </xf>
    <xf numFmtId="1" fontId="2" fillId="0" borderId="64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164" fontId="2" fillId="0" borderId="58" xfId="0" applyNumberFormat="1" applyFont="1" applyFill="1" applyBorder="1" applyAlignment="1">
      <alignment horizontal="center" vertical="center"/>
    </xf>
    <xf numFmtId="1" fontId="2" fillId="0" borderId="7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50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1" fontId="2" fillId="0" borderId="68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64" fontId="2" fillId="8" borderId="16" xfId="0" applyNumberFormat="1" applyFont="1" applyFill="1" applyBorder="1" applyAlignment="1">
      <alignment horizontal="center" vertical="center"/>
    </xf>
    <xf numFmtId="164" fontId="2" fillId="8" borderId="23" xfId="0" applyNumberFormat="1" applyFont="1" applyFill="1" applyBorder="1" applyAlignment="1">
      <alignment horizontal="center" vertical="center"/>
    </xf>
    <xf numFmtId="164" fontId="2" fillId="8" borderId="75" xfId="0" applyNumberFormat="1" applyFont="1" applyFill="1" applyBorder="1" applyAlignment="1">
      <alignment horizontal="center" vertical="center"/>
    </xf>
    <xf numFmtId="164" fontId="2" fillId="8" borderId="47" xfId="0" applyNumberFormat="1" applyFont="1" applyFill="1" applyBorder="1" applyAlignment="1">
      <alignment horizontal="center" vertical="center"/>
    </xf>
    <xf numFmtId="164" fontId="2" fillId="8" borderId="48" xfId="0" applyNumberFormat="1" applyFont="1" applyFill="1" applyBorder="1" applyAlignment="1">
      <alignment horizontal="center" vertical="center"/>
    </xf>
    <xf numFmtId="164" fontId="5" fillId="0" borderId="5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49" xfId="0" applyNumberFormat="1" applyFont="1" applyBorder="1" applyAlignment="1">
      <alignment horizontal="left" vertical="center" wrapText="1"/>
    </xf>
    <xf numFmtId="49" fontId="3" fillId="2" borderId="59" xfId="0" applyNumberFormat="1" applyFont="1" applyFill="1" applyBorder="1" applyAlignment="1">
      <alignment horizontal="center" vertical="center"/>
    </xf>
    <xf numFmtId="49" fontId="2" fillId="0" borderId="69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81" xfId="0" applyNumberFormat="1" applyFont="1" applyFill="1" applyBorder="1" applyAlignment="1">
      <alignment horizontal="center" vertical="center"/>
    </xf>
    <xf numFmtId="49" fontId="2" fillId="0" borderId="82" xfId="0" applyNumberFormat="1" applyFont="1" applyFill="1" applyBorder="1" applyAlignment="1">
      <alignment horizontal="center" vertical="center"/>
    </xf>
    <xf numFmtId="49" fontId="2" fillId="0" borderId="79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/>
    </xf>
    <xf numFmtId="1" fontId="2" fillId="0" borderId="67" xfId="0" applyNumberFormat="1" applyFont="1" applyFill="1" applyBorder="1" applyAlignment="1">
      <alignment horizontal="center" vertical="center"/>
    </xf>
    <xf numFmtId="1" fontId="2" fillId="0" borderId="59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164" fontId="2" fillId="0" borderId="43" xfId="0" applyNumberFormat="1" applyFont="1" applyFill="1" applyBorder="1" applyAlignment="1">
      <alignment horizontal="center" vertical="center"/>
    </xf>
    <xf numFmtId="164" fontId="2" fillId="0" borderId="48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5" fillId="0" borderId="53" xfId="0" applyNumberFormat="1" applyFont="1" applyFill="1" applyBorder="1" applyAlignment="1">
      <alignment horizontal="left" vertical="center" wrapText="1"/>
    </xf>
    <xf numFmtId="164" fontId="5" fillId="0" borderId="25" xfId="0" applyNumberFormat="1" applyFont="1" applyFill="1" applyBorder="1" applyAlignment="1">
      <alignment horizontal="left" vertical="center" wrapText="1"/>
    </xf>
    <xf numFmtId="164" fontId="5" fillId="0" borderId="55" xfId="0" applyNumberFormat="1" applyFont="1" applyFill="1" applyBorder="1" applyAlignment="1">
      <alignment horizontal="left" vertical="center" wrapText="1"/>
    </xf>
    <xf numFmtId="164" fontId="2" fillId="0" borderId="73" xfId="0" applyNumberFormat="1" applyFont="1" applyBorder="1" applyAlignment="1">
      <alignment horizontal="center"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7" fillId="0" borderId="6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4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 vertical="top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5" fillId="0" borderId="46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left" vertical="center" wrapText="1"/>
    </xf>
    <xf numFmtId="0" fontId="9" fillId="3" borderId="30" xfId="1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1" fontId="2" fillId="0" borderId="69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49" fontId="10" fillId="6" borderId="2" xfId="1" applyNumberFormat="1" applyFont="1" applyFill="1" applyBorder="1" applyAlignment="1">
      <alignment horizontal="left" vertical="center" wrapText="1"/>
    </xf>
    <xf numFmtId="49" fontId="10" fillId="6" borderId="3" xfId="1" applyNumberFormat="1" applyFont="1" applyFill="1" applyBorder="1" applyAlignment="1">
      <alignment horizontal="left" vertical="center" wrapText="1"/>
    </xf>
    <xf numFmtId="49" fontId="10" fillId="6" borderId="30" xfId="1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0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top"/>
    </xf>
    <xf numFmtId="0" fontId="9" fillId="3" borderId="2" xfId="1" applyFont="1" applyFill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left" vertical="center" wrapText="1"/>
    </xf>
    <xf numFmtId="164" fontId="2" fillId="0" borderId="55" xfId="0" applyNumberFormat="1" applyFont="1" applyBorder="1" applyAlignment="1">
      <alignment horizontal="left" vertical="center" wrapText="1"/>
    </xf>
    <xf numFmtId="49" fontId="3" fillId="3" borderId="67" xfId="0" applyNumberFormat="1" applyFont="1" applyFill="1" applyBorder="1" applyAlignment="1">
      <alignment horizontal="center" vertical="center"/>
    </xf>
    <xf numFmtId="49" fontId="3" fillId="0" borderId="76" xfId="0" applyNumberFormat="1" applyFont="1" applyFill="1" applyBorder="1" applyAlignment="1">
      <alignment horizontal="center" vertical="center"/>
    </xf>
    <xf numFmtId="49" fontId="3" fillId="0" borderId="62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 vertical="center"/>
    </xf>
    <xf numFmtId="49" fontId="3" fillId="2" borderId="62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left" vertical="center" wrapText="1"/>
    </xf>
    <xf numFmtId="164" fontId="2" fillId="0" borderId="52" xfId="0" applyNumberFormat="1" applyFont="1" applyFill="1" applyBorder="1" applyAlignment="1">
      <alignment horizontal="left" vertical="center" wrapText="1"/>
    </xf>
    <xf numFmtId="164" fontId="2" fillId="0" borderId="34" xfId="0" applyNumberFormat="1" applyFont="1" applyFill="1" applyBorder="1" applyAlignment="1">
      <alignment horizontal="left" vertical="center" wrapText="1"/>
    </xf>
    <xf numFmtId="49" fontId="2" fillId="0" borderId="21" xfId="0" applyNumberFormat="1" applyFont="1" applyFill="1" applyBorder="1" applyAlignment="1">
      <alignment horizontal="center" vertical="center" readingOrder="1"/>
    </xf>
    <xf numFmtId="164" fontId="5" fillId="8" borderId="54" xfId="0" applyNumberFormat="1" applyFont="1" applyFill="1" applyBorder="1" applyAlignment="1">
      <alignment vertical="center" wrapText="1"/>
    </xf>
    <xf numFmtId="164" fontId="5" fillId="8" borderId="0" xfId="0" applyNumberFormat="1" applyFont="1" applyFill="1" applyBorder="1" applyAlignment="1">
      <alignment vertical="center" wrapText="1"/>
    </xf>
    <xf numFmtId="164" fontId="5" fillId="8" borderId="49" xfId="0" applyNumberFormat="1" applyFont="1" applyFill="1" applyBorder="1" applyAlignment="1">
      <alignment vertical="center" wrapText="1"/>
    </xf>
    <xf numFmtId="164" fontId="2" fillId="0" borderId="45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64" xfId="0" applyNumberFormat="1" applyFont="1" applyFill="1" applyBorder="1" applyAlignment="1">
      <alignment vertical="center" wrapText="1"/>
    </xf>
    <xf numFmtId="0" fontId="15" fillId="8" borderId="68" xfId="0" applyFont="1" applyFill="1" applyBorder="1" applyAlignment="1">
      <alignment horizontal="left" vertical="center" wrapText="1"/>
    </xf>
    <xf numFmtId="0" fontId="15" fillId="8" borderId="57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49" fontId="2" fillId="0" borderId="46" xfId="0" applyNumberFormat="1" applyFont="1" applyFill="1" applyBorder="1" applyAlignment="1">
      <alignment horizontal="center" vertical="center" readingOrder="1"/>
    </xf>
    <xf numFmtId="49" fontId="2" fillId="0" borderId="52" xfId="0" applyNumberFormat="1" applyFont="1" applyFill="1" applyBorder="1" applyAlignment="1">
      <alignment horizontal="center" vertical="center" readingOrder="1"/>
    </xf>
    <xf numFmtId="49" fontId="2" fillId="0" borderId="50" xfId="0" applyNumberFormat="1" applyFont="1" applyFill="1" applyBorder="1" applyAlignment="1">
      <alignment horizontal="center" vertical="center" readingOrder="1"/>
    </xf>
    <xf numFmtId="164" fontId="13" fillId="0" borderId="1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49" fontId="2" fillId="0" borderId="69" xfId="0" applyNumberFormat="1" applyFont="1" applyFill="1" applyBorder="1" applyAlignment="1">
      <alignment horizontal="center" vertical="center" readingOrder="1"/>
    </xf>
    <xf numFmtId="49" fontId="2" fillId="0" borderId="60" xfId="0" applyNumberFormat="1" applyFont="1" applyFill="1" applyBorder="1" applyAlignment="1">
      <alignment horizontal="center" vertical="center" readingOrder="1"/>
    </xf>
    <xf numFmtId="164" fontId="5" fillId="8" borderId="67" xfId="0" applyNumberFormat="1" applyFont="1" applyFill="1" applyBorder="1" applyAlignment="1">
      <alignment horizontal="center" vertical="center"/>
    </xf>
    <xf numFmtId="164" fontId="5" fillId="8" borderId="58" xfId="0" applyNumberFormat="1" applyFont="1" applyFill="1" applyBorder="1" applyAlignment="1">
      <alignment horizontal="center" vertical="center"/>
    </xf>
    <xf numFmtId="164" fontId="5" fillId="8" borderId="59" xfId="0" applyNumberFormat="1" applyFont="1" applyFill="1" applyBorder="1" applyAlignment="1">
      <alignment horizontal="center" vertical="center"/>
    </xf>
    <xf numFmtId="164" fontId="5" fillId="8" borderId="57" xfId="0" applyNumberFormat="1" applyFont="1" applyFill="1" applyBorder="1" applyAlignment="1">
      <alignment horizontal="center" vertical="center"/>
    </xf>
    <xf numFmtId="164" fontId="5" fillId="8" borderId="69" xfId="0" applyNumberFormat="1" applyFont="1" applyFill="1" applyBorder="1" applyAlignment="1">
      <alignment horizontal="center" vertical="center"/>
    </xf>
    <xf numFmtId="164" fontId="5" fillId="8" borderId="60" xfId="0" applyNumberFormat="1" applyFont="1" applyFill="1" applyBorder="1" applyAlignment="1">
      <alignment horizontal="center" vertical="center"/>
    </xf>
    <xf numFmtId="164" fontId="5" fillId="8" borderId="61" xfId="0" applyNumberFormat="1" applyFont="1" applyFill="1" applyBorder="1" applyAlignment="1">
      <alignment horizontal="center" vertical="center"/>
    </xf>
    <xf numFmtId="164" fontId="5" fillId="0" borderId="75" xfId="0" applyNumberFormat="1" applyFont="1" applyBorder="1" applyAlignment="1">
      <alignment horizontal="left" vertical="center" wrapText="1"/>
    </xf>
    <xf numFmtId="164" fontId="5" fillId="0" borderId="47" xfId="0" applyNumberFormat="1" applyFont="1" applyBorder="1" applyAlignment="1">
      <alignment horizontal="left" vertical="center" wrapText="1"/>
    </xf>
    <xf numFmtId="164" fontId="5" fillId="0" borderId="74" xfId="0" applyNumberFormat="1" applyFont="1" applyBorder="1" applyAlignment="1">
      <alignment horizontal="left" vertical="center" wrapText="1"/>
    </xf>
    <xf numFmtId="164" fontId="5" fillId="0" borderId="38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20"/>
  <sheetViews>
    <sheetView tabSelected="1" zoomScale="80" zoomScaleNormal="80" zoomScaleSheetLayoutView="107" workbookViewId="0">
      <selection activeCell="L9" sqref="L9:L10"/>
    </sheetView>
  </sheetViews>
  <sheetFormatPr defaultColWidth="9.140625" defaultRowHeight="15.75"/>
  <cols>
    <col min="1" max="2" width="3.42578125" style="1" customWidth="1"/>
    <col min="3" max="4" width="3" style="1" customWidth="1"/>
    <col min="5" max="5" width="23.7109375" style="4" customWidth="1"/>
    <col min="6" max="6" width="9.42578125" style="1" customWidth="1"/>
    <col min="7" max="7" width="5.28515625" style="1" customWidth="1"/>
    <col min="8" max="8" width="8" style="1" customWidth="1"/>
    <col min="9" max="9" width="9" style="1" customWidth="1"/>
    <col min="10" max="10" width="8.42578125" style="1" customWidth="1"/>
    <col min="11" max="11" width="6.5703125" style="1" customWidth="1"/>
    <col min="12" max="12" width="8.5703125" style="1" customWidth="1"/>
    <col min="13" max="13" width="9.28515625" style="1" customWidth="1"/>
    <col min="14" max="14" width="12.140625" style="1" customWidth="1"/>
    <col min="15" max="15" width="8.85546875" style="1" customWidth="1"/>
    <col min="16" max="16" width="9.42578125" style="1" customWidth="1"/>
    <col min="17" max="17" width="9.140625" style="1" customWidth="1"/>
    <col min="18" max="18" width="8" style="1" customWidth="1"/>
    <col min="19" max="19" width="13.42578125" style="1" customWidth="1"/>
    <col min="20" max="20" width="7.140625" style="1" customWidth="1"/>
    <col min="21" max="21" width="7.42578125" style="1" customWidth="1"/>
    <col min="22" max="22" width="7.140625" style="1" customWidth="1"/>
    <col min="23" max="16384" width="9.140625" style="1"/>
  </cols>
  <sheetData>
    <row r="1" spans="1:23" ht="43.5" customHeight="1">
      <c r="Q1" s="15"/>
      <c r="R1" s="15"/>
      <c r="S1" s="770" t="s">
        <v>184</v>
      </c>
      <c r="T1" s="770"/>
      <c r="U1" s="770"/>
      <c r="V1" s="770"/>
    </row>
    <row r="2" spans="1:23" ht="15.75" customHeight="1">
      <c r="A2" s="771"/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</row>
    <row r="3" spans="1:23" s="2" customFormat="1" ht="12" customHeight="1">
      <c r="A3" s="772" t="s">
        <v>128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</row>
    <row r="4" spans="1:23" s="2" customFormat="1" ht="15.75" customHeight="1">
      <c r="A4" s="773" t="s">
        <v>17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</row>
    <row r="5" spans="1:23" s="2" customFormat="1" ht="12">
      <c r="A5" s="775" t="s">
        <v>45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</row>
    <row r="6" spans="1:23" ht="12">
      <c r="A6" s="782" t="s">
        <v>22</v>
      </c>
      <c r="B6" s="782"/>
      <c r="C6" s="782"/>
      <c r="D6" s="782"/>
      <c r="E6" s="782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  <c r="R6" s="782"/>
      <c r="S6" s="782"/>
      <c r="T6" s="782"/>
      <c r="U6" s="782"/>
      <c r="V6" s="782"/>
    </row>
    <row r="7" spans="1:23" ht="11.25" customHeight="1" thickBot="1">
      <c r="A7" s="783"/>
      <c r="B7" s="783"/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</row>
    <row r="8" spans="1:23" ht="24.75" customHeight="1">
      <c r="A8" s="784" t="s">
        <v>0</v>
      </c>
      <c r="B8" s="787" t="s">
        <v>1</v>
      </c>
      <c r="C8" s="787" t="s">
        <v>2</v>
      </c>
      <c r="D8" s="327"/>
      <c r="E8" s="798" t="s">
        <v>3</v>
      </c>
      <c r="F8" s="787" t="s">
        <v>4</v>
      </c>
      <c r="G8" s="787" t="s">
        <v>5</v>
      </c>
      <c r="H8" s="801" t="s">
        <v>6</v>
      </c>
      <c r="I8" s="779" t="s">
        <v>160</v>
      </c>
      <c r="J8" s="780"/>
      <c r="K8" s="780"/>
      <c r="L8" s="781"/>
      <c r="M8" s="779" t="s">
        <v>161</v>
      </c>
      <c r="N8" s="780"/>
      <c r="O8" s="780"/>
      <c r="P8" s="781"/>
      <c r="Q8" s="813" t="s">
        <v>129</v>
      </c>
      <c r="R8" s="813" t="s">
        <v>162</v>
      </c>
      <c r="S8" s="776" t="s">
        <v>23</v>
      </c>
      <c r="T8" s="777"/>
      <c r="U8" s="777"/>
      <c r="V8" s="778"/>
      <c r="W8" s="16"/>
    </row>
    <row r="9" spans="1:23" ht="18.75" customHeight="1">
      <c r="A9" s="785"/>
      <c r="B9" s="788"/>
      <c r="C9" s="788"/>
      <c r="D9" s="328"/>
      <c r="E9" s="799"/>
      <c r="F9" s="788"/>
      <c r="G9" s="788"/>
      <c r="H9" s="802"/>
      <c r="I9" s="785" t="s">
        <v>7</v>
      </c>
      <c r="J9" s="797" t="s">
        <v>8</v>
      </c>
      <c r="K9" s="797"/>
      <c r="L9" s="795" t="s">
        <v>9</v>
      </c>
      <c r="M9" s="785" t="s">
        <v>7</v>
      </c>
      <c r="N9" s="797" t="s">
        <v>8</v>
      </c>
      <c r="O9" s="797"/>
      <c r="P9" s="795" t="s">
        <v>9</v>
      </c>
      <c r="Q9" s="814"/>
      <c r="R9" s="814"/>
      <c r="S9" s="793" t="s">
        <v>10</v>
      </c>
      <c r="T9" s="797" t="s">
        <v>11</v>
      </c>
      <c r="U9" s="797"/>
      <c r="V9" s="816"/>
      <c r="W9" s="16"/>
    </row>
    <row r="10" spans="1:23" ht="96" customHeight="1" thickBot="1">
      <c r="A10" s="786"/>
      <c r="B10" s="789"/>
      <c r="C10" s="789"/>
      <c r="D10" s="329"/>
      <c r="E10" s="800"/>
      <c r="F10" s="789"/>
      <c r="G10" s="789"/>
      <c r="H10" s="803"/>
      <c r="I10" s="786"/>
      <c r="J10" s="329" t="s">
        <v>7</v>
      </c>
      <c r="K10" s="13" t="s">
        <v>12</v>
      </c>
      <c r="L10" s="796"/>
      <c r="M10" s="786"/>
      <c r="N10" s="329" t="s">
        <v>7</v>
      </c>
      <c r="O10" s="13" t="s">
        <v>12</v>
      </c>
      <c r="P10" s="796"/>
      <c r="Q10" s="815"/>
      <c r="R10" s="815"/>
      <c r="S10" s="794"/>
      <c r="T10" s="11" t="s">
        <v>163</v>
      </c>
      <c r="U10" s="11" t="s">
        <v>130</v>
      </c>
      <c r="V10" s="12" t="s">
        <v>164</v>
      </c>
      <c r="W10" s="16"/>
    </row>
    <row r="11" spans="1:23" ht="15" customHeight="1" thickBot="1">
      <c r="A11" s="817" t="s">
        <v>28</v>
      </c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818"/>
      <c r="T11" s="818"/>
      <c r="U11" s="818"/>
      <c r="V11" s="819"/>
      <c r="W11" s="16"/>
    </row>
    <row r="12" spans="1:23" ht="15" customHeight="1" thickBot="1">
      <c r="A12" s="808" t="s">
        <v>29</v>
      </c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09"/>
      <c r="Q12" s="809"/>
      <c r="R12" s="809"/>
      <c r="S12" s="809"/>
      <c r="T12" s="809"/>
      <c r="U12" s="809"/>
      <c r="V12" s="810"/>
      <c r="W12" s="16"/>
    </row>
    <row r="13" spans="1:23" ht="15" customHeight="1" thickBot="1">
      <c r="A13" s="5" t="s">
        <v>18</v>
      </c>
      <c r="B13" s="820" t="s">
        <v>37</v>
      </c>
      <c r="C13" s="820"/>
      <c r="D13" s="820"/>
      <c r="E13" s="820"/>
      <c r="F13" s="820"/>
      <c r="G13" s="820"/>
      <c r="H13" s="820"/>
      <c r="I13" s="820"/>
      <c r="J13" s="820"/>
      <c r="K13" s="820"/>
      <c r="L13" s="820"/>
      <c r="M13" s="820"/>
      <c r="N13" s="820"/>
      <c r="O13" s="820"/>
      <c r="P13" s="820"/>
      <c r="Q13" s="820"/>
      <c r="R13" s="820"/>
      <c r="S13" s="820"/>
      <c r="T13" s="820"/>
      <c r="U13" s="820"/>
      <c r="V13" s="821"/>
      <c r="W13" s="16"/>
    </row>
    <row r="14" spans="1:23" ht="15" customHeight="1" thickBot="1">
      <c r="A14" s="6" t="s">
        <v>18</v>
      </c>
      <c r="B14" s="7" t="s">
        <v>18</v>
      </c>
      <c r="C14" s="806" t="s">
        <v>30</v>
      </c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806"/>
      <c r="O14" s="806"/>
      <c r="P14" s="806"/>
      <c r="Q14" s="806"/>
      <c r="R14" s="806"/>
      <c r="S14" s="806"/>
      <c r="T14" s="806"/>
      <c r="U14" s="806"/>
      <c r="V14" s="807"/>
      <c r="W14" s="16"/>
    </row>
    <row r="15" spans="1:23" ht="14.25" customHeight="1">
      <c r="A15" s="535" t="s">
        <v>18</v>
      </c>
      <c r="B15" s="597" t="s">
        <v>18</v>
      </c>
      <c r="C15" s="608" t="s">
        <v>54</v>
      </c>
      <c r="D15" s="318"/>
      <c r="E15" s="620" t="s">
        <v>57</v>
      </c>
      <c r="F15" s="560" t="s">
        <v>66</v>
      </c>
      <c r="G15" s="658" t="s">
        <v>27</v>
      </c>
      <c r="H15" s="150" t="s">
        <v>25</v>
      </c>
      <c r="I15" s="374"/>
      <c r="J15" s="265"/>
      <c r="K15" s="265">
        <v>0</v>
      </c>
      <c r="L15" s="375">
        <v>0</v>
      </c>
      <c r="M15" s="372"/>
      <c r="N15" s="265"/>
      <c r="O15" s="265"/>
      <c r="P15" s="377"/>
      <c r="Q15" s="111"/>
      <c r="R15" s="390"/>
      <c r="S15" s="757" t="s">
        <v>58</v>
      </c>
      <c r="T15" s="726">
        <v>0</v>
      </c>
      <c r="U15" s="694">
        <v>0</v>
      </c>
      <c r="V15" s="721">
        <v>0</v>
      </c>
      <c r="W15" s="16"/>
    </row>
    <row r="16" spans="1:23" ht="12" customHeight="1" thickBot="1">
      <c r="A16" s="536"/>
      <c r="B16" s="598"/>
      <c r="C16" s="609"/>
      <c r="D16" s="319"/>
      <c r="E16" s="621"/>
      <c r="F16" s="561"/>
      <c r="G16" s="659"/>
      <c r="H16" s="152" t="s">
        <v>47</v>
      </c>
      <c r="I16" s="189">
        <v>685000</v>
      </c>
      <c r="J16" s="376">
        <v>0</v>
      </c>
      <c r="K16" s="376">
        <v>0</v>
      </c>
      <c r="L16" s="188">
        <v>685000</v>
      </c>
      <c r="M16" s="373"/>
      <c r="N16" s="267"/>
      <c r="O16" s="267"/>
      <c r="P16" s="378"/>
      <c r="Q16" s="113"/>
      <c r="R16" s="391"/>
      <c r="S16" s="758"/>
      <c r="T16" s="589"/>
      <c r="U16" s="590"/>
      <c r="V16" s="591"/>
      <c r="W16" s="16"/>
    </row>
    <row r="17" spans="1:23" ht="25.5" customHeight="1" thickBot="1">
      <c r="A17" s="569"/>
      <c r="B17" s="615"/>
      <c r="C17" s="610"/>
      <c r="D17" s="320"/>
      <c r="E17" s="622"/>
      <c r="F17" s="562"/>
      <c r="G17" s="660"/>
      <c r="H17" s="182" t="s">
        <v>13</v>
      </c>
      <c r="I17" s="268">
        <f>SUM(I15:I16)</f>
        <v>685000</v>
      </c>
      <c r="J17" s="268">
        <f t="shared" ref="J17:L17" si="0">SUM(J15:J16)</f>
        <v>0</v>
      </c>
      <c r="K17" s="268">
        <f t="shared" si="0"/>
        <v>0</v>
      </c>
      <c r="L17" s="268">
        <f t="shared" si="0"/>
        <v>685000</v>
      </c>
      <c r="M17" s="268"/>
      <c r="N17" s="269"/>
      <c r="O17" s="269"/>
      <c r="P17" s="269"/>
      <c r="Q17" s="271"/>
      <c r="R17" s="392"/>
      <c r="S17" s="759"/>
      <c r="T17" s="75"/>
      <c r="U17" s="76"/>
      <c r="V17" s="17"/>
      <c r="W17" s="16"/>
    </row>
    <row r="18" spans="1:23" ht="12" customHeight="1">
      <c r="A18" s="548" t="s">
        <v>18</v>
      </c>
      <c r="B18" s="551" t="s">
        <v>18</v>
      </c>
      <c r="C18" s="716" t="s">
        <v>59</v>
      </c>
      <c r="D18" s="334"/>
      <c r="E18" s="752" t="s">
        <v>60</v>
      </c>
      <c r="F18" s="650" t="s">
        <v>66</v>
      </c>
      <c r="G18" s="790" t="s">
        <v>27</v>
      </c>
      <c r="H18" s="804" t="s">
        <v>25</v>
      </c>
      <c r="I18" s="755">
        <v>0</v>
      </c>
      <c r="J18" s="735">
        <v>0</v>
      </c>
      <c r="K18" s="735">
        <v>0</v>
      </c>
      <c r="L18" s="811">
        <v>0</v>
      </c>
      <c r="M18" s="755">
        <v>0</v>
      </c>
      <c r="N18" s="735">
        <v>0</v>
      </c>
      <c r="O18" s="735">
        <v>0</v>
      </c>
      <c r="P18" s="728">
        <v>0</v>
      </c>
      <c r="Q18" s="730">
        <v>0</v>
      </c>
      <c r="R18" s="724">
        <v>0</v>
      </c>
      <c r="S18" s="732" t="s">
        <v>58</v>
      </c>
      <c r="T18" s="726">
        <v>1</v>
      </c>
      <c r="U18" s="694"/>
      <c r="V18" s="708">
        <v>0</v>
      </c>
      <c r="W18" s="16"/>
    </row>
    <row r="19" spans="1:23" ht="12" customHeight="1">
      <c r="A19" s="549"/>
      <c r="B19" s="552"/>
      <c r="C19" s="717"/>
      <c r="D19" s="335"/>
      <c r="E19" s="753"/>
      <c r="F19" s="599"/>
      <c r="G19" s="791"/>
      <c r="H19" s="805"/>
      <c r="I19" s="756"/>
      <c r="J19" s="736"/>
      <c r="K19" s="736"/>
      <c r="L19" s="812"/>
      <c r="M19" s="756"/>
      <c r="N19" s="736"/>
      <c r="O19" s="736"/>
      <c r="P19" s="729"/>
      <c r="Q19" s="731"/>
      <c r="R19" s="725"/>
      <c r="S19" s="733"/>
      <c r="T19" s="727"/>
      <c r="U19" s="695"/>
      <c r="V19" s="709"/>
      <c r="W19" s="16"/>
    </row>
    <row r="20" spans="1:23" ht="12" customHeight="1" thickBot="1">
      <c r="A20" s="549"/>
      <c r="B20" s="552"/>
      <c r="C20" s="717"/>
      <c r="D20" s="335"/>
      <c r="E20" s="753"/>
      <c r="F20" s="599"/>
      <c r="G20" s="791"/>
      <c r="H20" s="127" t="s">
        <v>47</v>
      </c>
      <c r="I20" s="178">
        <v>660000</v>
      </c>
      <c r="J20" s="210">
        <v>0</v>
      </c>
      <c r="K20" s="210">
        <v>0</v>
      </c>
      <c r="L20" s="177">
        <v>660000</v>
      </c>
      <c r="M20" s="178">
        <v>1625000</v>
      </c>
      <c r="N20" s="210">
        <v>0</v>
      </c>
      <c r="O20" s="210"/>
      <c r="P20" s="267">
        <v>1625000</v>
      </c>
      <c r="Q20" s="113">
        <v>1434000</v>
      </c>
      <c r="R20" s="391">
        <v>0</v>
      </c>
      <c r="S20" s="733"/>
      <c r="T20" s="589"/>
      <c r="U20" s="590"/>
      <c r="V20" s="710"/>
      <c r="W20" s="16"/>
    </row>
    <row r="21" spans="1:23" ht="21.75" customHeight="1" thickBot="1">
      <c r="A21" s="550"/>
      <c r="B21" s="553"/>
      <c r="C21" s="718"/>
      <c r="D21" s="336"/>
      <c r="E21" s="754"/>
      <c r="F21" s="651"/>
      <c r="G21" s="792"/>
      <c r="H21" s="91" t="s">
        <v>13</v>
      </c>
      <c r="I21" s="268">
        <f>SUM(I18:I20)</f>
        <v>660000</v>
      </c>
      <c r="J21" s="268">
        <f t="shared" ref="J21:R21" si="1">SUM(J18:J20)</f>
        <v>0</v>
      </c>
      <c r="K21" s="268">
        <f t="shared" si="1"/>
        <v>0</v>
      </c>
      <c r="L21" s="268">
        <f t="shared" si="1"/>
        <v>660000</v>
      </c>
      <c r="M21" s="268">
        <f t="shared" si="1"/>
        <v>1625000</v>
      </c>
      <c r="N21" s="268">
        <f t="shared" si="1"/>
        <v>0</v>
      </c>
      <c r="O21" s="268">
        <f t="shared" si="1"/>
        <v>0</v>
      </c>
      <c r="P21" s="268">
        <f t="shared" si="1"/>
        <v>1625000</v>
      </c>
      <c r="Q21" s="271">
        <f t="shared" si="1"/>
        <v>1434000</v>
      </c>
      <c r="R21" s="393">
        <f t="shared" si="1"/>
        <v>0</v>
      </c>
      <c r="S21" s="734"/>
      <c r="T21" s="75"/>
      <c r="U21" s="14"/>
      <c r="V21" s="17"/>
      <c r="W21" s="16"/>
    </row>
    <row r="22" spans="1:23" ht="12" customHeight="1">
      <c r="A22" s="548" t="s">
        <v>18</v>
      </c>
      <c r="B22" s="551" t="s">
        <v>18</v>
      </c>
      <c r="C22" s="716" t="s">
        <v>138</v>
      </c>
      <c r="D22" s="334"/>
      <c r="E22" s="752" t="s">
        <v>139</v>
      </c>
      <c r="F22" s="650" t="s">
        <v>40</v>
      </c>
      <c r="G22" s="790" t="s">
        <v>27</v>
      </c>
      <c r="H22" s="95" t="s">
        <v>33</v>
      </c>
      <c r="I22" s="272">
        <v>100000</v>
      </c>
      <c r="J22" s="273"/>
      <c r="K22" s="273"/>
      <c r="L22" s="274">
        <v>100000</v>
      </c>
      <c r="M22" s="272">
        <v>90000</v>
      </c>
      <c r="N22" s="273">
        <v>0</v>
      </c>
      <c r="O22" s="273">
        <v>0</v>
      </c>
      <c r="P22" s="379">
        <v>90000</v>
      </c>
      <c r="Q22" s="111">
        <v>355000</v>
      </c>
      <c r="R22" s="390">
        <v>150000</v>
      </c>
      <c r="S22" s="732" t="s">
        <v>64</v>
      </c>
      <c r="T22" s="726">
        <v>1</v>
      </c>
      <c r="U22" s="694"/>
      <c r="V22" s="708"/>
      <c r="W22" s="16"/>
    </row>
    <row r="23" spans="1:23" ht="12" customHeight="1">
      <c r="A23" s="549"/>
      <c r="B23" s="552"/>
      <c r="C23" s="717"/>
      <c r="D23" s="335"/>
      <c r="E23" s="753"/>
      <c r="F23" s="599"/>
      <c r="G23" s="791"/>
      <c r="H23" s="96" t="s">
        <v>25</v>
      </c>
      <c r="I23" s="23">
        <v>6000</v>
      </c>
      <c r="J23" s="24">
        <v>6000</v>
      </c>
      <c r="K23" s="24"/>
      <c r="L23" s="25"/>
      <c r="M23" s="23">
        <v>0</v>
      </c>
      <c r="N23" s="24">
        <v>0</v>
      </c>
      <c r="O23" s="24">
        <v>0</v>
      </c>
      <c r="P23" s="380">
        <v>0</v>
      </c>
      <c r="Q23" s="30">
        <v>0</v>
      </c>
      <c r="R23" s="394">
        <v>0</v>
      </c>
      <c r="S23" s="733"/>
      <c r="T23" s="727"/>
      <c r="U23" s="695"/>
      <c r="V23" s="709"/>
      <c r="W23" s="16"/>
    </row>
    <row r="24" spans="1:23" ht="12" customHeight="1" thickBot="1">
      <c r="A24" s="549"/>
      <c r="B24" s="552"/>
      <c r="C24" s="717"/>
      <c r="D24" s="335"/>
      <c r="E24" s="753"/>
      <c r="F24" s="599"/>
      <c r="G24" s="791"/>
      <c r="H24" s="97" t="s">
        <v>32</v>
      </c>
      <c r="I24" s="178"/>
      <c r="J24" s="210"/>
      <c r="K24" s="210"/>
      <c r="L24" s="177"/>
      <c r="M24" s="178">
        <v>0</v>
      </c>
      <c r="N24" s="210">
        <v>0</v>
      </c>
      <c r="O24" s="210">
        <v>0</v>
      </c>
      <c r="P24" s="267">
        <v>0</v>
      </c>
      <c r="Q24" s="113">
        <v>0</v>
      </c>
      <c r="R24" s="391">
        <v>0</v>
      </c>
      <c r="S24" s="733"/>
      <c r="T24" s="589"/>
      <c r="U24" s="590"/>
      <c r="V24" s="710"/>
      <c r="W24" s="16"/>
    </row>
    <row r="25" spans="1:23" ht="18.75" customHeight="1" thickBot="1">
      <c r="A25" s="550"/>
      <c r="B25" s="553"/>
      <c r="C25" s="718"/>
      <c r="D25" s="336"/>
      <c r="E25" s="754"/>
      <c r="F25" s="651"/>
      <c r="G25" s="792"/>
      <c r="H25" s="79" t="s">
        <v>13</v>
      </c>
      <c r="I25" s="268">
        <f>SUM(I22:I24)</f>
        <v>106000</v>
      </c>
      <c r="J25" s="268">
        <f t="shared" ref="J25:R25" si="2">SUM(J22:J24)</f>
        <v>6000</v>
      </c>
      <c r="K25" s="268">
        <f t="shared" si="2"/>
        <v>0</v>
      </c>
      <c r="L25" s="268">
        <f t="shared" si="2"/>
        <v>100000</v>
      </c>
      <c r="M25" s="268">
        <f t="shared" si="2"/>
        <v>90000</v>
      </c>
      <c r="N25" s="268">
        <f t="shared" si="2"/>
        <v>0</v>
      </c>
      <c r="O25" s="268">
        <f t="shared" si="2"/>
        <v>0</v>
      </c>
      <c r="P25" s="268">
        <f t="shared" si="2"/>
        <v>90000</v>
      </c>
      <c r="Q25" s="271">
        <f t="shared" si="2"/>
        <v>355000</v>
      </c>
      <c r="R25" s="393">
        <f t="shared" si="2"/>
        <v>150000</v>
      </c>
      <c r="S25" s="734"/>
      <c r="T25" s="75"/>
      <c r="U25" s="14"/>
      <c r="V25" s="17"/>
      <c r="W25" s="16"/>
    </row>
    <row r="26" spans="1:23" ht="12" customHeight="1">
      <c r="A26" s="535" t="s">
        <v>18</v>
      </c>
      <c r="B26" s="597" t="s">
        <v>18</v>
      </c>
      <c r="C26" s="608" t="s">
        <v>140</v>
      </c>
      <c r="D26" s="318"/>
      <c r="E26" s="620" t="s">
        <v>84</v>
      </c>
      <c r="F26" s="560" t="s">
        <v>101</v>
      </c>
      <c r="G26" s="658" t="s">
        <v>91</v>
      </c>
      <c r="H26" s="88" t="s">
        <v>25</v>
      </c>
      <c r="I26" s="92">
        <v>0</v>
      </c>
      <c r="J26" s="77">
        <v>0</v>
      </c>
      <c r="K26" s="77">
        <v>0</v>
      </c>
      <c r="L26" s="93"/>
      <c r="M26" s="92">
        <v>0</v>
      </c>
      <c r="N26" s="77">
        <v>0</v>
      </c>
      <c r="O26" s="77">
        <v>0</v>
      </c>
      <c r="P26" s="381">
        <v>0</v>
      </c>
      <c r="Q26" s="277"/>
      <c r="R26" s="84"/>
      <c r="S26" s="682" t="s">
        <v>35</v>
      </c>
      <c r="T26" s="739">
        <v>1</v>
      </c>
      <c r="U26" s="607">
        <v>0</v>
      </c>
      <c r="V26" s="606">
        <v>0</v>
      </c>
      <c r="W26" s="16"/>
    </row>
    <row r="27" spans="1:23" ht="20.25" customHeight="1">
      <c r="A27" s="536"/>
      <c r="B27" s="598"/>
      <c r="C27" s="609"/>
      <c r="D27" s="319"/>
      <c r="E27" s="621"/>
      <c r="F27" s="561"/>
      <c r="G27" s="659"/>
      <c r="H27" s="89" t="s">
        <v>131</v>
      </c>
      <c r="I27" s="341">
        <v>24492</v>
      </c>
      <c r="J27" s="53">
        <v>188</v>
      </c>
      <c r="K27" s="53">
        <v>0</v>
      </c>
      <c r="L27" s="342">
        <v>24304</v>
      </c>
      <c r="M27" s="341">
        <v>6415</v>
      </c>
      <c r="N27" s="53">
        <v>89</v>
      </c>
      <c r="O27" s="53">
        <v>0</v>
      </c>
      <c r="P27" s="382">
        <v>6326</v>
      </c>
      <c r="Q27" s="400"/>
      <c r="R27" s="85"/>
      <c r="S27" s="683"/>
      <c r="T27" s="740"/>
      <c r="U27" s="601"/>
      <c r="V27" s="602"/>
      <c r="W27" s="16"/>
    </row>
    <row r="28" spans="1:23" ht="10.5" customHeight="1" thickBot="1">
      <c r="A28" s="536"/>
      <c r="B28" s="598"/>
      <c r="C28" s="609"/>
      <c r="D28" s="319"/>
      <c r="E28" s="621"/>
      <c r="F28" s="561"/>
      <c r="G28" s="659"/>
      <c r="H28" s="90" t="s">
        <v>24</v>
      </c>
      <c r="I28" s="276">
        <v>163785</v>
      </c>
      <c r="J28" s="83">
        <v>1062</v>
      </c>
      <c r="K28" s="83">
        <v>0</v>
      </c>
      <c r="L28" s="94">
        <v>162723</v>
      </c>
      <c r="M28" s="276">
        <v>11353</v>
      </c>
      <c r="N28" s="83">
        <v>1181</v>
      </c>
      <c r="O28" s="83">
        <v>0</v>
      </c>
      <c r="P28" s="383">
        <v>10173</v>
      </c>
      <c r="Q28" s="284"/>
      <c r="R28" s="86"/>
      <c r="S28" s="683"/>
      <c r="T28" s="741"/>
      <c r="U28" s="737"/>
      <c r="V28" s="738"/>
      <c r="W28" s="16"/>
    </row>
    <row r="29" spans="1:23" ht="21" customHeight="1" thickBot="1">
      <c r="A29" s="569"/>
      <c r="B29" s="615"/>
      <c r="C29" s="610"/>
      <c r="D29" s="320"/>
      <c r="E29" s="622"/>
      <c r="F29" s="562"/>
      <c r="G29" s="660"/>
      <c r="H29" s="91" t="s">
        <v>13</v>
      </c>
      <c r="I29" s="81">
        <f>SUM(I26:I28)</f>
        <v>188277</v>
      </c>
      <c r="J29" s="81">
        <f t="shared" ref="J29:P29" si="3">SUM(J26:J28)</f>
        <v>1250</v>
      </c>
      <c r="K29" s="81">
        <f t="shared" si="3"/>
        <v>0</v>
      </c>
      <c r="L29" s="81">
        <f t="shared" si="3"/>
        <v>187027</v>
      </c>
      <c r="M29" s="81">
        <f t="shared" si="3"/>
        <v>17768</v>
      </c>
      <c r="N29" s="81">
        <f t="shared" si="3"/>
        <v>1270</v>
      </c>
      <c r="O29" s="81">
        <f t="shared" si="3"/>
        <v>0</v>
      </c>
      <c r="P29" s="80">
        <f t="shared" si="3"/>
        <v>16499</v>
      </c>
      <c r="Q29" s="82"/>
      <c r="R29" s="87"/>
      <c r="S29" s="684"/>
      <c r="T29" s="18"/>
      <c r="U29" s="51"/>
      <c r="V29" s="52"/>
      <c r="W29" s="16"/>
    </row>
    <row r="30" spans="1:23" ht="16.5" customHeight="1" thickBot="1">
      <c r="A30" s="535" t="s">
        <v>18</v>
      </c>
      <c r="B30" s="597" t="s">
        <v>18</v>
      </c>
      <c r="C30" s="595" t="s">
        <v>141</v>
      </c>
      <c r="D30" s="314"/>
      <c r="E30" s="620" t="s">
        <v>90</v>
      </c>
      <c r="F30" s="560" t="s">
        <v>40</v>
      </c>
      <c r="G30" s="572" t="s">
        <v>96</v>
      </c>
      <c r="H30" s="88" t="s">
        <v>25</v>
      </c>
      <c r="I30" s="84">
        <f>+J30+L30</f>
        <v>133670</v>
      </c>
      <c r="J30" s="77">
        <v>1159</v>
      </c>
      <c r="K30" s="77"/>
      <c r="L30" s="93">
        <v>132511</v>
      </c>
      <c r="M30" s="92"/>
      <c r="N30" s="77"/>
      <c r="O30" s="77"/>
      <c r="P30" s="381"/>
      <c r="Q30" s="277"/>
      <c r="R30" s="278"/>
      <c r="S30" s="742" t="s">
        <v>35</v>
      </c>
      <c r="T30" s="584">
        <v>0</v>
      </c>
      <c r="U30" s="607"/>
      <c r="V30" s="606">
        <v>0</v>
      </c>
      <c r="W30" s="3"/>
    </row>
    <row r="31" spans="1:23" ht="16.5" customHeight="1" thickBot="1">
      <c r="A31" s="536"/>
      <c r="B31" s="598"/>
      <c r="C31" s="596"/>
      <c r="D31" s="315"/>
      <c r="E31" s="621"/>
      <c r="F31" s="561"/>
      <c r="G31" s="573"/>
      <c r="H31" s="90" t="s">
        <v>24</v>
      </c>
      <c r="I31" s="86">
        <v>188663</v>
      </c>
      <c r="J31" s="83">
        <f>+I31-L31</f>
        <v>5795</v>
      </c>
      <c r="K31" s="83"/>
      <c r="L31" s="94">
        <v>182868</v>
      </c>
      <c r="M31" s="276"/>
      <c r="N31" s="83"/>
      <c r="O31" s="83"/>
      <c r="P31" s="384"/>
      <c r="Q31" s="284"/>
      <c r="R31" s="285"/>
      <c r="S31" s="743"/>
      <c r="T31" s="594"/>
      <c r="U31" s="593"/>
      <c r="V31" s="592"/>
      <c r="W31" s="3"/>
    </row>
    <row r="32" spans="1:23" ht="22.5" customHeight="1" thickBot="1">
      <c r="A32" s="569"/>
      <c r="B32" s="615"/>
      <c r="C32" s="614"/>
      <c r="D32" s="316"/>
      <c r="E32" s="622"/>
      <c r="F32" s="562"/>
      <c r="G32" s="629"/>
      <c r="H32" s="91" t="s">
        <v>13</v>
      </c>
      <c r="I32" s="87">
        <f>SUM(I30:I31)</f>
        <v>322333</v>
      </c>
      <c r="J32" s="87">
        <f t="shared" ref="J32:L32" si="4">SUM(J30:J31)</f>
        <v>6954</v>
      </c>
      <c r="K32" s="87">
        <f t="shared" si="4"/>
        <v>0</v>
      </c>
      <c r="L32" s="87">
        <f t="shared" si="4"/>
        <v>315379</v>
      </c>
      <c r="M32" s="115">
        <f>SUM(M30:M31)</f>
        <v>0</v>
      </c>
      <c r="N32" s="364">
        <f>SUM(N30:N31)</f>
        <v>0</v>
      </c>
      <c r="O32" s="364">
        <v>0</v>
      </c>
      <c r="P32" s="385">
        <f>SUM(P30:P31)</f>
        <v>0</v>
      </c>
      <c r="Q32" s="82">
        <f>SUM(Q30:Q31)</f>
        <v>0</v>
      </c>
      <c r="R32" s="102">
        <v>0</v>
      </c>
      <c r="S32" s="744"/>
      <c r="T32" s="56"/>
      <c r="U32" s="14"/>
      <c r="V32" s="17"/>
      <c r="W32" s="3"/>
    </row>
    <row r="33" spans="1:23" ht="22.5" customHeight="1">
      <c r="A33" s="535" t="s">
        <v>18</v>
      </c>
      <c r="B33" s="597" t="s">
        <v>18</v>
      </c>
      <c r="C33" s="595"/>
      <c r="D33" s="314"/>
      <c r="E33" s="620" t="s">
        <v>180</v>
      </c>
      <c r="F33" s="767"/>
      <c r="G33" s="699" t="s">
        <v>96</v>
      </c>
      <c r="H33" s="249" t="s">
        <v>25</v>
      </c>
      <c r="I33" s="292"/>
      <c r="J33" s="293"/>
      <c r="K33" s="293"/>
      <c r="L33" s="354"/>
      <c r="M33" s="292">
        <v>12618</v>
      </c>
      <c r="N33" s="293">
        <f>SUM(O33:P33)</f>
        <v>12618</v>
      </c>
      <c r="O33" s="293">
        <v>376</v>
      </c>
      <c r="P33" s="354">
        <v>12242</v>
      </c>
      <c r="Q33" s="355"/>
      <c r="R33" s="356"/>
      <c r="S33" s="742" t="s">
        <v>35</v>
      </c>
      <c r="T33" s="855">
        <v>1</v>
      </c>
      <c r="U33" s="711">
        <v>0</v>
      </c>
      <c r="V33" s="859">
        <v>0</v>
      </c>
      <c r="W33" s="3"/>
    </row>
    <row r="34" spans="1:23" ht="22.5" customHeight="1">
      <c r="A34" s="536"/>
      <c r="B34" s="598"/>
      <c r="C34" s="596"/>
      <c r="D34" s="315"/>
      <c r="E34" s="621"/>
      <c r="F34" s="768"/>
      <c r="G34" s="699"/>
      <c r="H34" s="250" t="s">
        <v>33</v>
      </c>
      <c r="I34" s="347"/>
      <c r="J34" s="348"/>
      <c r="K34" s="348"/>
      <c r="L34" s="367"/>
      <c r="M34" s="371">
        <v>7085</v>
      </c>
      <c r="N34" s="366">
        <f t="shared" ref="N34:N35" si="5">SUM(O34:P34)</f>
        <v>7085</v>
      </c>
      <c r="O34" s="366">
        <v>149</v>
      </c>
      <c r="P34" s="367">
        <v>6936</v>
      </c>
      <c r="Q34" s="401"/>
      <c r="R34" s="395"/>
      <c r="S34" s="743"/>
      <c r="T34" s="856"/>
      <c r="U34" s="858"/>
      <c r="V34" s="860"/>
      <c r="W34" s="3"/>
    </row>
    <row r="35" spans="1:23" ht="22.5" customHeight="1" thickBot="1">
      <c r="A35" s="536"/>
      <c r="B35" s="598"/>
      <c r="C35" s="596"/>
      <c r="D35" s="315"/>
      <c r="E35" s="621"/>
      <c r="F35" s="768"/>
      <c r="G35" s="699"/>
      <c r="H35" s="251" t="s">
        <v>24</v>
      </c>
      <c r="I35" s="350"/>
      <c r="J35" s="351"/>
      <c r="K35" s="351"/>
      <c r="L35" s="368"/>
      <c r="M35" s="350">
        <v>80297</v>
      </c>
      <c r="N35" s="351">
        <f t="shared" si="5"/>
        <v>80297</v>
      </c>
      <c r="O35" s="351">
        <v>377</v>
      </c>
      <c r="P35" s="386">
        <v>79920</v>
      </c>
      <c r="Q35" s="402"/>
      <c r="R35" s="396"/>
      <c r="S35" s="743"/>
      <c r="T35" s="857"/>
      <c r="U35" s="712"/>
      <c r="V35" s="861"/>
      <c r="W35" s="3"/>
    </row>
    <row r="36" spans="1:23" ht="22.5" customHeight="1" thickBot="1">
      <c r="A36" s="569"/>
      <c r="B36" s="615"/>
      <c r="C36" s="614"/>
      <c r="D36" s="316"/>
      <c r="E36" s="622"/>
      <c r="F36" s="769"/>
      <c r="G36" s="700"/>
      <c r="H36" s="91" t="s">
        <v>13</v>
      </c>
      <c r="I36" s="344"/>
      <c r="J36" s="344"/>
      <c r="K36" s="344"/>
      <c r="L36" s="344"/>
      <c r="M36" s="370">
        <f t="shared" ref="M36:P36" si="6">SUM(M33:M35)</f>
        <v>100000</v>
      </c>
      <c r="N36" s="370">
        <f t="shared" si="6"/>
        <v>100000</v>
      </c>
      <c r="O36" s="370">
        <f t="shared" si="6"/>
        <v>902</v>
      </c>
      <c r="P36" s="387">
        <f t="shared" si="6"/>
        <v>99098</v>
      </c>
      <c r="Q36" s="82">
        <f>SUM(Q33:Q35)</f>
        <v>0</v>
      </c>
      <c r="R36" s="102">
        <v>0</v>
      </c>
      <c r="S36" s="743"/>
      <c r="T36" s="252">
        <v>1</v>
      </c>
      <c r="U36" s="253">
        <v>0</v>
      </c>
      <c r="V36" s="254">
        <v>0</v>
      </c>
      <c r="W36" s="3"/>
    </row>
    <row r="37" spans="1:23" ht="16.5" customHeight="1">
      <c r="A37" s="535" t="s">
        <v>18</v>
      </c>
      <c r="B37" s="597" t="s">
        <v>18</v>
      </c>
      <c r="C37" s="595" t="s">
        <v>142</v>
      </c>
      <c r="D37" s="314"/>
      <c r="E37" s="620" t="s">
        <v>112</v>
      </c>
      <c r="F37" s="767" t="s">
        <v>40</v>
      </c>
      <c r="G37" s="699" t="s">
        <v>96</v>
      </c>
      <c r="H37" s="249" t="s">
        <v>25</v>
      </c>
      <c r="I37" s="292">
        <f>SUM(J37:L37)</f>
        <v>60559</v>
      </c>
      <c r="J37" s="293">
        <v>0</v>
      </c>
      <c r="K37" s="293">
        <v>275</v>
      </c>
      <c r="L37" s="294">
        <v>60284</v>
      </c>
      <c r="M37" s="292">
        <v>17595</v>
      </c>
      <c r="N37" s="293">
        <v>0</v>
      </c>
      <c r="O37" s="293">
        <v>376</v>
      </c>
      <c r="P37" s="354">
        <v>17219</v>
      </c>
      <c r="Q37" s="355"/>
      <c r="R37" s="356"/>
      <c r="S37" s="742" t="s">
        <v>35</v>
      </c>
      <c r="T37" s="855">
        <v>1</v>
      </c>
      <c r="U37" s="711">
        <v>0</v>
      </c>
      <c r="V37" s="859">
        <v>0</v>
      </c>
      <c r="W37" s="3"/>
    </row>
    <row r="38" spans="1:23" ht="16.5" customHeight="1">
      <c r="A38" s="536"/>
      <c r="B38" s="598"/>
      <c r="C38" s="596"/>
      <c r="D38" s="315"/>
      <c r="E38" s="621"/>
      <c r="F38" s="768"/>
      <c r="G38" s="699"/>
      <c r="H38" s="250" t="s">
        <v>33</v>
      </c>
      <c r="I38" s="347">
        <v>22473</v>
      </c>
      <c r="J38" s="348">
        <v>0</v>
      </c>
      <c r="K38" s="348">
        <v>108</v>
      </c>
      <c r="L38" s="349">
        <v>22365</v>
      </c>
      <c r="M38" s="347">
        <v>1431</v>
      </c>
      <c r="N38" s="348">
        <v>0</v>
      </c>
      <c r="O38" s="348">
        <v>149</v>
      </c>
      <c r="P38" s="367">
        <v>1282</v>
      </c>
      <c r="Q38" s="401"/>
      <c r="R38" s="395"/>
      <c r="S38" s="743"/>
      <c r="T38" s="856"/>
      <c r="U38" s="858"/>
      <c r="V38" s="860"/>
      <c r="W38" s="3"/>
    </row>
    <row r="39" spans="1:23" ht="16.5" customHeight="1" thickBot="1">
      <c r="A39" s="536"/>
      <c r="B39" s="598"/>
      <c r="C39" s="596"/>
      <c r="D39" s="315"/>
      <c r="E39" s="621"/>
      <c r="F39" s="768"/>
      <c r="G39" s="699"/>
      <c r="H39" s="251" t="s">
        <v>24</v>
      </c>
      <c r="I39" s="350">
        <v>254695</v>
      </c>
      <c r="J39" s="351">
        <v>0</v>
      </c>
      <c r="K39" s="351">
        <v>1226</v>
      </c>
      <c r="L39" s="352">
        <v>267375</v>
      </c>
      <c r="M39" s="350">
        <v>16212</v>
      </c>
      <c r="N39" s="351">
        <v>0</v>
      </c>
      <c r="O39" s="351">
        <v>377</v>
      </c>
      <c r="P39" s="368">
        <v>15835</v>
      </c>
      <c r="Q39" s="402"/>
      <c r="R39" s="396"/>
      <c r="S39" s="743"/>
      <c r="T39" s="857"/>
      <c r="U39" s="712"/>
      <c r="V39" s="861"/>
      <c r="W39" s="3"/>
    </row>
    <row r="40" spans="1:23" ht="16.5" customHeight="1" thickBot="1">
      <c r="A40" s="569"/>
      <c r="B40" s="615"/>
      <c r="C40" s="614"/>
      <c r="D40" s="316"/>
      <c r="E40" s="622"/>
      <c r="F40" s="769"/>
      <c r="G40" s="700"/>
      <c r="H40" s="91" t="s">
        <v>13</v>
      </c>
      <c r="I40" s="344">
        <f>SUM(I37:I39)</f>
        <v>337727</v>
      </c>
      <c r="J40" s="344">
        <f t="shared" ref="J40:P40" si="7">SUM(J37:J39)</f>
        <v>0</v>
      </c>
      <c r="K40" s="344">
        <f t="shared" si="7"/>
        <v>1609</v>
      </c>
      <c r="L40" s="344">
        <f t="shared" si="7"/>
        <v>350024</v>
      </c>
      <c r="M40" s="364">
        <f t="shared" si="7"/>
        <v>35238</v>
      </c>
      <c r="N40" s="364">
        <f t="shared" si="7"/>
        <v>0</v>
      </c>
      <c r="O40" s="364">
        <f t="shared" si="7"/>
        <v>902</v>
      </c>
      <c r="P40" s="385">
        <f t="shared" si="7"/>
        <v>34336</v>
      </c>
      <c r="Q40" s="82">
        <f>SUM(Q37:Q39)</f>
        <v>0</v>
      </c>
      <c r="R40" s="102">
        <v>0</v>
      </c>
      <c r="S40" s="743"/>
      <c r="T40" s="252">
        <v>1</v>
      </c>
      <c r="U40" s="253">
        <v>0</v>
      </c>
      <c r="V40" s="254">
        <v>0</v>
      </c>
      <c r="W40" s="3"/>
    </row>
    <row r="41" spans="1:23" ht="16.5" customHeight="1">
      <c r="A41" s="535" t="s">
        <v>18</v>
      </c>
      <c r="B41" s="597" t="s">
        <v>18</v>
      </c>
      <c r="C41" s="595" t="s">
        <v>143</v>
      </c>
      <c r="D41" s="314"/>
      <c r="E41" s="620" t="s">
        <v>113</v>
      </c>
      <c r="F41" s="767" t="s">
        <v>40</v>
      </c>
      <c r="G41" s="699" t="s">
        <v>96</v>
      </c>
      <c r="H41" s="249" t="s">
        <v>131</v>
      </c>
      <c r="I41" s="292">
        <v>22581</v>
      </c>
      <c r="J41" s="293">
        <v>0</v>
      </c>
      <c r="K41" s="293">
        <v>218</v>
      </c>
      <c r="L41" s="354">
        <v>22363</v>
      </c>
      <c r="M41" s="292">
        <v>2796</v>
      </c>
      <c r="N41" s="293">
        <f>SUM(O41:P41)</f>
        <v>2796</v>
      </c>
      <c r="O41" s="293">
        <v>22</v>
      </c>
      <c r="P41" s="354">
        <v>2774</v>
      </c>
      <c r="Q41" s="355"/>
      <c r="R41" s="356"/>
      <c r="S41" s="862" t="s">
        <v>35</v>
      </c>
      <c r="T41" s="711">
        <v>1</v>
      </c>
      <c r="U41" s="711">
        <v>0</v>
      </c>
      <c r="V41" s="711">
        <v>0</v>
      </c>
      <c r="W41" s="3"/>
    </row>
    <row r="42" spans="1:23" ht="16.5" customHeight="1" thickBot="1">
      <c r="A42" s="536"/>
      <c r="B42" s="598"/>
      <c r="C42" s="596"/>
      <c r="D42" s="315"/>
      <c r="E42" s="621"/>
      <c r="F42" s="768"/>
      <c r="G42" s="699"/>
      <c r="H42" s="251" t="s">
        <v>24</v>
      </c>
      <c r="I42" s="357">
        <v>177293</v>
      </c>
      <c r="J42" s="358">
        <v>0</v>
      </c>
      <c r="K42" s="358">
        <v>2633</v>
      </c>
      <c r="L42" s="359">
        <v>174660</v>
      </c>
      <c r="M42" s="350">
        <v>4432</v>
      </c>
      <c r="N42" s="351">
        <f>SUM(O42:P42)</f>
        <v>4432</v>
      </c>
      <c r="O42" s="351">
        <v>270</v>
      </c>
      <c r="P42" s="386">
        <v>4162</v>
      </c>
      <c r="Q42" s="360"/>
      <c r="R42" s="361"/>
      <c r="S42" s="863"/>
      <c r="T42" s="712"/>
      <c r="U42" s="712"/>
      <c r="V42" s="712"/>
      <c r="W42" s="3"/>
    </row>
    <row r="43" spans="1:23" ht="18.75" customHeight="1" thickBot="1">
      <c r="A43" s="569"/>
      <c r="B43" s="615"/>
      <c r="C43" s="614"/>
      <c r="D43" s="316"/>
      <c r="E43" s="622"/>
      <c r="F43" s="769"/>
      <c r="G43" s="700"/>
      <c r="H43" s="91" t="s">
        <v>13</v>
      </c>
      <c r="I43" s="81">
        <f>SUM(I41:I42)</f>
        <v>199874</v>
      </c>
      <c r="J43" s="81">
        <f t="shared" ref="J43:P43" si="8">SUM(J41:J42)</f>
        <v>0</v>
      </c>
      <c r="K43" s="81">
        <f t="shared" si="8"/>
        <v>2851</v>
      </c>
      <c r="L43" s="81">
        <f t="shared" si="8"/>
        <v>197023</v>
      </c>
      <c r="M43" s="365">
        <f t="shared" si="8"/>
        <v>7228</v>
      </c>
      <c r="N43" s="365">
        <f t="shared" si="8"/>
        <v>7228</v>
      </c>
      <c r="O43" s="365">
        <f t="shared" si="8"/>
        <v>292</v>
      </c>
      <c r="P43" s="388">
        <f t="shared" si="8"/>
        <v>6936</v>
      </c>
      <c r="Q43" s="82"/>
      <c r="R43" s="102"/>
      <c r="S43" s="863"/>
      <c r="T43" s="253">
        <v>1</v>
      </c>
      <c r="U43" s="253">
        <v>0</v>
      </c>
      <c r="V43" s="253">
        <v>0</v>
      </c>
      <c r="W43" s="3"/>
    </row>
    <row r="44" spans="1:23" ht="16.5" customHeight="1">
      <c r="A44" s="535" t="s">
        <v>18</v>
      </c>
      <c r="B44" s="597" t="s">
        <v>18</v>
      </c>
      <c r="C44" s="595" t="s">
        <v>144</v>
      </c>
      <c r="D44" s="314"/>
      <c r="E44" s="620" t="s">
        <v>122</v>
      </c>
      <c r="F44" s="560" t="s">
        <v>40</v>
      </c>
      <c r="G44" s="573" t="s">
        <v>96</v>
      </c>
      <c r="H44" s="88" t="s">
        <v>25</v>
      </c>
      <c r="I44" s="292">
        <f>+J44+L44</f>
        <v>8479</v>
      </c>
      <c r="J44" s="293">
        <v>15</v>
      </c>
      <c r="K44" s="293">
        <v>0</v>
      </c>
      <c r="L44" s="294">
        <v>8464</v>
      </c>
      <c r="M44" s="292">
        <f>+P44</f>
        <v>27299</v>
      </c>
      <c r="N44" s="293">
        <v>0</v>
      </c>
      <c r="O44" s="293">
        <v>0</v>
      </c>
      <c r="P44" s="354">
        <v>27299</v>
      </c>
      <c r="Q44" s="277">
        <v>0</v>
      </c>
      <c r="R44" s="397">
        <v>0</v>
      </c>
      <c r="S44" s="864" t="s">
        <v>117</v>
      </c>
      <c r="T44" s="584">
        <v>1</v>
      </c>
      <c r="U44" s="607"/>
      <c r="V44" s="606"/>
      <c r="W44" s="3"/>
    </row>
    <row r="45" spans="1:23" ht="16.5" customHeight="1" thickBot="1">
      <c r="A45" s="536"/>
      <c r="B45" s="598"/>
      <c r="C45" s="596"/>
      <c r="D45" s="315"/>
      <c r="E45" s="621"/>
      <c r="F45" s="561"/>
      <c r="G45" s="573"/>
      <c r="H45" s="98" t="s">
        <v>24</v>
      </c>
      <c r="I45" s="357">
        <v>0</v>
      </c>
      <c r="J45" s="358">
        <v>79</v>
      </c>
      <c r="K45" s="358">
        <v>0</v>
      </c>
      <c r="L45" s="407">
        <v>0</v>
      </c>
      <c r="M45" s="362">
        <f>+P45</f>
        <v>63397</v>
      </c>
      <c r="N45" s="358">
        <v>0</v>
      </c>
      <c r="O45" s="358">
        <v>0</v>
      </c>
      <c r="P45" s="408">
        <v>63397</v>
      </c>
      <c r="Q45" s="284">
        <v>0</v>
      </c>
      <c r="R45" s="398">
        <v>0</v>
      </c>
      <c r="S45" s="865"/>
      <c r="T45" s="594"/>
      <c r="U45" s="593"/>
      <c r="V45" s="592"/>
      <c r="W45" s="3"/>
    </row>
    <row r="46" spans="1:23" ht="18.75" customHeight="1" thickBot="1">
      <c r="A46" s="569"/>
      <c r="B46" s="615"/>
      <c r="C46" s="614"/>
      <c r="D46" s="316"/>
      <c r="E46" s="622"/>
      <c r="F46" s="562"/>
      <c r="G46" s="629"/>
      <c r="H46" s="99" t="s">
        <v>13</v>
      </c>
      <c r="I46" s="81">
        <f>SUM(I44:I45)</f>
        <v>8479</v>
      </c>
      <c r="J46" s="81">
        <f t="shared" ref="J46:R46" si="9">SUM(J44:J45)</f>
        <v>94</v>
      </c>
      <c r="K46" s="81">
        <f t="shared" si="9"/>
        <v>0</v>
      </c>
      <c r="L46" s="81">
        <f t="shared" si="9"/>
        <v>8464</v>
      </c>
      <c r="M46" s="81">
        <f t="shared" si="9"/>
        <v>90696</v>
      </c>
      <c r="N46" s="81">
        <f t="shared" si="9"/>
        <v>0</v>
      </c>
      <c r="O46" s="81">
        <f t="shared" si="9"/>
        <v>0</v>
      </c>
      <c r="P46" s="80">
        <f t="shared" si="9"/>
        <v>90696</v>
      </c>
      <c r="Q46" s="82">
        <f t="shared" si="9"/>
        <v>0</v>
      </c>
      <c r="R46" s="87">
        <f t="shared" si="9"/>
        <v>0</v>
      </c>
      <c r="S46" s="865"/>
      <c r="T46" s="56">
        <v>1</v>
      </c>
      <c r="U46" s="14"/>
      <c r="V46" s="17"/>
      <c r="W46" s="3"/>
    </row>
    <row r="47" spans="1:23" ht="18.75" customHeight="1">
      <c r="A47" s="535" t="s">
        <v>18</v>
      </c>
      <c r="B47" s="597" t="s">
        <v>18</v>
      </c>
      <c r="C47" s="595" t="s">
        <v>144</v>
      </c>
      <c r="D47" s="314"/>
      <c r="E47" s="620" t="s">
        <v>179</v>
      </c>
      <c r="F47" s="560" t="s">
        <v>40</v>
      </c>
      <c r="G47" s="573" t="s">
        <v>96</v>
      </c>
      <c r="H47" s="88" t="s">
        <v>25</v>
      </c>
      <c r="I47" s="92">
        <v>31613</v>
      </c>
      <c r="J47" s="77"/>
      <c r="K47" s="77"/>
      <c r="L47" s="93">
        <v>31613</v>
      </c>
      <c r="M47" s="346">
        <v>20000</v>
      </c>
      <c r="N47" s="77"/>
      <c r="O47" s="77">
        <v>400</v>
      </c>
      <c r="P47" s="381">
        <v>19600</v>
      </c>
      <c r="Q47" s="277"/>
      <c r="R47" s="397">
        <v>0</v>
      </c>
      <c r="S47" s="864" t="s">
        <v>117</v>
      </c>
      <c r="T47" s="584">
        <v>1</v>
      </c>
      <c r="U47" s="607"/>
      <c r="V47" s="606"/>
      <c r="W47" s="3"/>
    </row>
    <row r="48" spans="1:23" ht="18.75" customHeight="1" thickBot="1">
      <c r="A48" s="536"/>
      <c r="B48" s="598"/>
      <c r="C48" s="596"/>
      <c r="D48" s="315"/>
      <c r="E48" s="621"/>
      <c r="F48" s="561"/>
      <c r="G48" s="573"/>
      <c r="H48" s="98" t="s">
        <v>47</v>
      </c>
      <c r="I48" s="276">
        <v>158000</v>
      </c>
      <c r="J48" s="83"/>
      <c r="K48" s="83"/>
      <c r="L48" s="94">
        <v>158000</v>
      </c>
      <c r="M48" s="362">
        <v>74000</v>
      </c>
      <c r="N48" s="83"/>
      <c r="O48" s="83">
        <v>1600</v>
      </c>
      <c r="P48" s="383">
        <v>72400</v>
      </c>
      <c r="Q48" s="284"/>
      <c r="R48" s="398">
        <v>0</v>
      </c>
      <c r="S48" s="865"/>
      <c r="T48" s="594"/>
      <c r="U48" s="593"/>
      <c r="V48" s="592"/>
      <c r="W48" s="3"/>
    </row>
    <row r="49" spans="1:27" ht="18.75" customHeight="1" thickBot="1">
      <c r="A49" s="569"/>
      <c r="B49" s="615"/>
      <c r="C49" s="614"/>
      <c r="D49" s="316"/>
      <c r="E49" s="622"/>
      <c r="F49" s="562"/>
      <c r="G49" s="629"/>
      <c r="H49" s="99" t="s">
        <v>13</v>
      </c>
      <c r="I49" s="81">
        <f>SUM(I47:I48)</f>
        <v>189613</v>
      </c>
      <c r="J49" s="81">
        <f t="shared" ref="J49:R49" si="10">SUM(J47:J48)</f>
        <v>0</v>
      </c>
      <c r="K49" s="81">
        <f t="shared" si="10"/>
        <v>0</v>
      </c>
      <c r="L49" s="81">
        <f t="shared" si="10"/>
        <v>189613</v>
      </c>
      <c r="M49" s="81">
        <f t="shared" si="10"/>
        <v>94000</v>
      </c>
      <c r="N49" s="81">
        <f t="shared" si="10"/>
        <v>0</v>
      </c>
      <c r="O49" s="81">
        <f t="shared" si="10"/>
        <v>2000</v>
      </c>
      <c r="P49" s="80">
        <f t="shared" si="10"/>
        <v>92000</v>
      </c>
      <c r="Q49" s="82">
        <f t="shared" si="10"/>
        <v>0</v>
      </c>
      <c r="R49" s="87">
        <f t="shared" si="10"/>
        <v>0</v>
      </c>
      <c r="S49" s="865"/>
      <c r="T49" s="56">
        <v>1</v>
      </c>
      <c r="U49" s="14"/>
      <c r="V49" s="17"/>
      <c r="W49" s="3"/>
    </row>
    <row r="50" spans="1:27" ht="15" customHeight="1" thickBot="1">
      <c r="A50" s="6" t="s">
        <v>18</v>
      </c>
      <c r="B50" s="7" t="s">
        <v>18</v>
      </c>
      <c r="C50" s="823" t="s">
        <v>14</v>
      </c>
      <c r="D50" s="823"/>
      <c r="E50" s="823"/>
      <c r="F50" s="823"/>
      <c r="G50" s="823"/>
      <c r="H50" s="49" t="s">
        <v>13</v>
      </c>
      <c r="I50" s="50">
        <f>SUM(I49+I46+I43+I40+I32+I29+I25+I21+I17)</f>
        <v>2697303</v>
      </c>
      <c r="J50" s="50">
        <f t="shared" ref="J50:R50" si="11">SUM(J49+J46+J43+J40+J32+J29+J25+J21+J17)</f>
        <v>14298</v>
      </c>
      <c r="K50" s="50">
        <f t="shared" si="11"/>
        <v>4460</v>
      </c>
      <c r="L50" s="50">
        <f t="shared" si="11"/>
        <v>2692530</v>
      </c>
      <c r="M50" s="50">
        <f t="shared" si="11"/>
        <v>1959930</v>
      </c>
      <c r="N50" s="50">
        <f t="shared" si="11"/>
        <v>8498</v>
      </c>
      <c r="O50" s="50">
        <f t="shared" si="11"/>
        <v>3194</v>
      </c>
      <c r="P50" s="389">
        <f t="shared" si="11"/>
        <v>1955467</v>
      </c>
      <c r="Q50" s="69">
        <f t="shared" si="11"/>
        <v>1789000</v>
      </c>
      <c r="R50" s="399">
        <f t="shared" si="11"/>
        <v>150000</v>
      </c>
      <c r="S50" s="69"/>
      <c r="T50" s="50"/>
      <c r="U50" s="50">
        <v>0</v>
      </c>
      <c r="V50" s="69">
        <v>0</v>
      </c>
      <c r="W50" s="3"/>
    </row>
    <row r="51" spans="1:27" ht="17.25" customHeight="1" thickBot="1">
      <c r="A51" s="311"/>
      <c r="B51" s="313"/>
      <c r="C51" s="316"/>
      <c r="D51" s="316"/>
      <c r="E51" s="317"/>
      <c r="F51" s="321"/>
      <c r="G51" s="340"/>
      <c r="H51" s="131"/>
      <c r="I51" s="126"/>
      <c r="J51" s="132"/>
      <c r="K51" s="132"/>
      <c r="L51" s="103"/>
      <c r="M51" s="126"/>
      <c r="N51" s="132"/>
      <c r="O51" s="132"/>
      <c r="P51" s="103"/>
      <c r="Q51" s="125"/>
      <c r="R51" s="133"/>
      <c r="S51" s="326"/>
      <c r="T51" s="134"/>
      <c r="U51" s="135"/>
      <c r="V51" s="136"/>
      <c r="W51" s="3"/>
    </row>
    <row r="52" spans="1:27" ht="14.25" customHeight="1" thickBot="1">
      <c r="A52" s="6" t="s">
        <v>18</v>
      </c>
      <c r="B52" s="71" t="s">
        <v>19</v>
      </c>
      <c r="C52" s="824" t="s">
        <v>116</v>
      </c>
      <c r="D52" s="806"/>
      <c r="E52" s="806"/>
      <c r="F52" s="806"/>
      <c r="G52" s="806"/>
      <c r="H52" s="806"/>
      <c r="I52" s="806"/>
      <c r="J52" s="806"/>
      <c r="K52" s="806"/>
      <c r="L52" s="806"/>
      <c r="M52" s="806"/>
      <c r="N52" s="806"/>
      <c r="O52" s="806"/>
      <c r="P52" s="806"/>
      <c r="Q52" s="806"/>
      <c r="R52" s="806"/>
      <c r="S52" s="806"/>
      <c r="T52" s="806"/>
      <c r="U52" s="807"/>
      <c r="V52" s="50"/>
    </row>
    <row r="53" spans="1:27" ht="18.75" customHeight="1">
      <c r="A53" s="535" t="s">
        <v>18</v>
      </c>
      <c r="B53" s="597" t="s">
        <v>19</v>
      </c>
      <c r="C53" s="595" t="s">
        <v>48</v>
      </c>
      <c r="D53" s="314"/>
      <c r="E53" s="611" t="s">
        <v>56</v>
      </c>
      <c r="F53" s="560" t="s">
        <v>42</v>
      </c>
      <c r="G53" s="572" t="s">
        <v>39</v>
      </c>
      <c r="H53" s="95" t="s">
        <v>47</v>
      </c>
      <c r="I53" s="27">
        <v>31000</v>
      </c>
      <c r="J53" s="72">
        <v>31000</v>
      </c>
      <c r="K53" s="72">
        <v>0</v>
      </c>
      <c r="L53" s="28">
        <v>31000</v>
      </c>
      <c r="M53" s="27"/>
      <c r="N53" s="72"/>
      <c r="O53" s="72"/>
      <c r="P53" s="28"/>
      <c r="Q53" s="29"/>
      <c r="R53" s="29"/>
      <c r="S53" s="682" t="s">
        <v>65</v>
      </c>
      <c r="T53" s="676">
        <v>1</v>
      </c>
      <c r="U53" s="705"/>
      <c r="V53" s="708"/>
      <c r="W53" s="3"/>
    </row>
    <row r="54" spans="1:27" ht="18.75" customHeight="1">
      <c r="A54" s="536"/>
      <c r="B54" s="598"/>
      <c r="C54" s="596"/>
      <c r="D54" s="315"/>
      <c r="E54" s="612"/>
      <c r="F54" s="561"/>
      <c r="G54" s="573"/>
      <c r="H54" s="228" t="s">
        <v>33</v>
      </c>
      <c r="I54" s="229"/>
      <c r="J54" s="230"/>
      <c r="K54" s="230"/>
      <c r="L54" s="231"/>
      <c r="M54" s="229">
        <v>200000</v>
      </c>
      <c r="N54" s="230">
        <v>0</v>
      </c>
      <c r="O54" s="230">
        <v>0</v>
      </c>
      <c r="P54" s="231">
        <v>200000</v>
      </c>
      <c r="Q54" s="232"/>
      <c r="R54" s="232"/>
      <c r="S54" s="683"/>
      <c r="T54" s="677"/>
      <c r="U54" s="706"/>
      <c r="V54" s="709"/>
      <c r="W54" s="3"/>
    </row>
    <row r="55" spans="1:27" ht="21" customHeight="1" thickBot="1">
      <c r="A55" s="536"/>
      <c r="B55" s="598"/>
      <c r="C55" s="596"/>
      <c r="D55" s="315"/>
      <c r="E55" s="612"/>
      <c r="F55" s="561"/>
      <c r="G55" s="573"/>
      <c r="H55" s="97" t="s">
        <v>32</v>
      </c>
      <c r="I55" s="106">
        <v>0</v>
      </c>
      <c r="J55" s="107">
        <v>0</v>
      </c>
      <c r="K55" s="107">
        <v>0</v>
      </c>
      <c r="L55" s="108">
        <v>0</v>
      </c>
      <c r="M55" s="106"/>
      <c r="N55" s="107"/>
      <c r="O55" s="107"/>
      <c r="P55" s="108"/>
      <c r="Q55" s="104"/>
      <c r="R55" s="105"/>
      <c r="S55" s="683"/>
      <c r="T55" s="678"/>
      <c r="U55" s="707"/>
      <c r="V55" s="710"/>
      <c r="W55" s="3"/>
    </row>
    <row r="56" spans="1:27" ht="16.5" customHeight="1" thickBot="1">
      <c r="A56" s="569"/>
      <c r="B56" s="615"/>
      <c r="C56" s="614"/>
      <c r="D56" s="316"/>
      <c r="E56" s="613"/>
      <c r="F56" s="562"/>
      <c r="G56" s="629"/>
      <c r="H56" s="79" t="s">
        <v>13</v>
      </c>
      <c r="I56" s="80">
        <f>SUM(I53:I55)</f>
        <v>31000</v>
      </c>
      <c r="J56" s="80">
        <f t="shared" ref="J56:P56" si="12">SUM(J53:J55)</f>
        <v>31000</v>
      </c>
      <c r="K56" s="80">
        <f t="shared" si="12"/>
        <v>0</v>
      </c>
      <c r="L56" s="80">
        <f t="shared" si="12"/>
        <v>31000</v>
      </c>
      <c r="M56" s="80">
        <f t="shared" si="12"/>
        <v>200000</v>
      </c>
      <c r="N56" s="80">
        <f t="shared" si="12"/>
        <v>0</v>
      </c>
      <c r="O56" s="80">
        <f t="shared" si="12"/>
        <v>0</v>
      </c>
      <c r="P56" s="82">
        <f t="shared" si="12"/>
        <v>200000</v>
      </c>
      <c r="Q56" s="81"/>
      <c r="R56" s="82"/>
      <c r="S56" s="684"/>
      <c r="T56" s="18"/>
      <c r="U56" s="18"/>
      <c r="V56" s="54"/>
      <c r="W56" s="16"/>
      <c r="X56" s="1" t="s">
        <v>67</v>
      </c>
    </row>
    <row r="57" spans="1:27" ht="27" customHeight="1">
      <c r="A57" s="535" t="s">
        <v>18</v>
      </c>
      <c r="B57" s="597" t="s">
        <v>19</v>
      </c>
      <c r="C57" s="595" t="s">
        <v>27</v>
      </c>
      <c r="D57" s="595"/>
      <c r="E57" s="701" t="s">
        <v>118</v>
      </c>
      <c r="F57" s="560"/>
      <c r="G57" s="572" t="s">
        <v>26</v>
      </c>
      <c r="H57" s="109" t="s">
        <v>24</v>
      </c>
      <c r="I57" s="92">
        <v>18832.080000000002</v>
      </c>
      <c r="J57" s="92">
        <f>I57</f>
        <v>18832.080000000002</v>
      </c>
      <c r="K57" s="77">
        <v>0</v>
      </c>
      <c r="L57" s="93">
        <v>0</v>
      </c>
      <c r="M57" s="92">
        <v>99902.7</v>
      </c>
      <c r="N57" s="92">
        <v>99902.7</v>
      </c>
      <c r="O57" s="77">
        <v>0</v>
      </c>
      <c r="P57" s="93">
        <v>0</v>
      </c>
      <c r="Q57" s="277">
        <v>0</v>
      </c>
      <c r="R57" s="278">
        <v>0</v>
      </c>
      <c r="S57" s="679" t="s">
        <v>181</v>
      </c>
      <c r="T57" s="578">
        <v>800</v>
      </c>
      <c r="U57" s="578">
        <v>800</v>
      </c>
      <c r="V57" s="576">
        <v>0</v>
      </c>
      <c r="W57" s="3"/>
      <c r="X57" s="851"/>
      <c r="Y57" s="851"/>
      <c r="Z57" s="851"/>
      <c r="AA57" s="851"/>
    </row>
    <row r="58" spans="1:27" ht="15.75" customHeight="1">
      <c r="A58" s="536"/>
      <c r="B58" s="598"/>
      <c r="C58" s="596"/>
      <c r="D58" s="596"/>
      <c r="E58" s="703"/>
      <c r="F58" s="561"/>
      <c r="G58" s="573"/>
      <c r="H58" s="110" t="s">
        <v>33</v>
      </c>
      <c r="I58" s="279">
        <v>1661.65</v>
      </c>
      <c r="J58" s="279">
        <f>I58</f>
        <v>1661.65</v>
      </c>
      <c r="K58" s="280">
        <v>0</v>
      </c>
      <c r="L58" s="281">
        <v>0</v>
      </c>
      <c r="M58" s="279">
        <v>8814.94</v>
      </c>
      <c r="N58" s="279">
        <v>8814.94</v>
      </c>
      <c r="O58" s="280">
        <v>0</v>
      </c>
      <c r="P58" s="281">
        <v>0</v>
      </c>
      <c r="Q58" s="282">
        <v>0</v>
      </c>
      <c r="R58" s="283">
        <v>0</v>
      </c>
      <c r="S58" s="680"/>
      <c r="T58" s="579"/>
      <c r="U58" s="579"/>
      <c r="V58" s="577"/>
      <c r="W58" s="3"/>
    </row>
    <row r="59" spans="1:27" ht="16.5" customHeight="1" thickBot="1">
      <c r="A59" s="536"/>
      <c r="B59" s="598"/>
      <c r="C59" s="596"/>
      <c r="D59" s="596"/>
      <c r="E59" s="703"/>
      <c r="F59" s="561"/>
      <c r="G59" s="573"/>
      <c r="H59" s="112" t="s">
        <v>25</v>
      </c>
      <c r="I59" s="276">
        <v>1661.65</v>
      </c>
      <c r="J59" s="276">
        <f>I59</f>
        <v>1661.65</v>
      </c>
      <c r="K59" s="83">
        <v>0</v>
      </c>
      <c r="L59" s="94">
        <v>0</v>
      </c>
      <c r="M59" s="307">
        <v>9915</v>
      </c>
      <c r="N59" s="83">
        <f>M59</f>
        <v>9915</v>
      </c>
      <c r="O59" s="83">
        <v>0</v>
      </c>
      <c r="P59" s="94">
        <v>0</v>
      </c>
      <c r="Q59" s="284">
        <v>0</v>
      </c>
      <c r="R59" s="285">
        <v>0</v>
      </c>
      <c r="S59" s="680"/>
      <c r="T59" s="579"/>
      <c r="U59" s="579"/>
      <c r="V59" s="577"/>
      <c r="W59" s="3"/>
    </row>
    <row r="60" spans="1:27" ht="16.5" customHeight="1" thickBot="1">
      <c r="A60" s="569"/>
      <c r="B60" s="615"/>
      <c r="C60" s="614"/>
      <c r="D60" s="614"/>
      <c r="E60" s="822"/>
      <c r="F60" s="562"/>
      <c r="G60" s="629"/>
      <c r="H60" s="91" t="s">
        <v>13</v>
      </c>
      <c r="I60" s="81">
        <f>SUM(I57:I59)</f>
        <v>22155.380000000005</v>
      </c>
      <c r="J60" s="81">
        <f t="shared" ref="J60:P60" si="13">SUM(J57:J59)</f>
        <v>22155.380000000005</v>
      </c>
      <c r="K60" s="81">
        <f t="shared" si="13"/>
        <v>0</v>
      </c>
      <c r="L60" s="81">
        <f t="shared" si="13"/>
        <v>0</v>
      </c>
      <c r="M60" s="81">
        <f t="shared" si="13"/>
        <v>118632.64</v>
      </c>
      <c r="N60" s="81">
        <f t="shared" si="13"/>
        <v>118632.64</v>
      </c>
      <c r="O60" s="81">
        <f t="shared" si="13"/>
        <v>0</v>
      </c>
      <c r="P60" s="82">
        <f t="shared" si="13"/>
        <v>0</v>
      </c>
      <c r="Q60" s="82">
        <f>SUM(Q57:Q59)</f>
        <v>0</v>
      </c>
      <c r="R60" s="102">
        <f t="shared" ref="R60" si="14">+R57+R59</f>
        <v>0</v>
      </c>
      <c r="S60" s="766"/>
      <c r="T60" s="73"/>
      <c r="U60" s="73"/>
      <c r="V60" s="74"/>
      <c r="W60" s="3"/>
    </row>
    <row r="61" spans="1:27" ht="25.5" customHeight="1">
      <c r="A61" s="832" t="s">
        <v>18</v>
      </c>
      <c r="B61" s="827" t="s">
        <v>19</v>
      </c>
      <c r="C61" s="595" t="s">
        <v>124</v>
      </c>
      <c r="D61" s="595"/>
      <c r="E61" s="701" t="s">
        <v>106</v>
      </c>
      <c r="F61" s="650"/>
      <c r="G61" s="713" t="s">
        <v>26</v>
      </c>
      <c r="H61" s="109" t="s">
        <v>24</v>
      </c>
      <c r="I61" s="92">
        <v>29114.78</v>
      </c>
      <c r="J61" s="77">
        <v>0</v>
      </c>
      <c r="K61" s="77">
        <v>0</v>
      </c>
      <c r="L61" s="92">
        <v>29114.78</v>
      </c>
      <c r="M61" s="92">
        <v>146536.53</v>
      </c>
      <c r="N61" s="77">
        <v>0</v>
      </c>
      <c r="O61" s="92">
        <v>0</v>
      </c>
      <c r="P61" s="92">
        <v>146536.53</v>
      </c>
      <c r="Q61" s="277">
        <v>0</v>
      </c>
      <c r="R61" s="277">
        <v>0</v>
      </c>
      <c r="S61" s="679" t="s">
        <v>181</v>
      </c>
      <c r="T61" s="694">
        <v>10271</v>
      </c>
      <c r="U61" s="694">
        <v>10271</v>
      </c>
      <c r="V61" s="721">
        <v>10271</v>
      </c>
      <c r="W61" s="3"/>
    </row>
    <row r="62" spans="1:27" ht="25.5" customHeight="1">
      <c r="A62" s="832"/>
      <c r="B62" s="618"/>
      <c r="C62" s="596"/>
      <c r="D62" s="596"/>
      <c r="E62" s="702"/>
      <c r="F62" s="656"/>
      <c r="G62" s="714"/>
      <c r="H62" s="197" t="s">
        <v>33</v>
      </c>
      <c r="I62" s="286">
        <v>2568.9499999999998</v>
      </c>
      <c r="J62" s="287">
        <v>0</v>
      </c>
      <c r="K62" s="287">
        <v>0</v>
      </c>
      <c r="L62" s="286">
        <v>2568.9499999999998</v>
      </c>
      <c r="M62" s="286">
        <v>12929.69</v>
      </c>
      <c r="N62" s="287">
        <v>0</v>
      </c>
      <c r="O62" s="286">
        <v>0</v>
      </c>
      <c r="P62" s="286">
        <v>12929.69</v>
      </c>
      <c r="Q62" s="288">
        <v>0</v>
      </c>
      <c r="R62" s="288">
        <v>0</v>
      </c>
      <c r="S62" s="680"/>
      <c r="T62" s="695"/>
      <c r="U62" s="695"/>
      <c r="V62" s="722"/>
      <c r="W62" s="3"/>
    </row>
    <row r="63" spans="1:27" ht="25.5" customHeight="1" thickBot="1">
      <c r="A63" s="832"/>
      <c r="B63" s="618"/>
      <c r="C63" s="596"/>
      <c r="D63" s="596"/>
      <c r="E63" s="703"/>
      <c r="F63" s="599"/>
      <c r="G63" s="600"/>
      <c r="H63" s="90" t="s">
        <v>131</v>
      </c>
      <c r="I63" s="276">
        <v>2568.9499999999998</v>
      </c>
      <c r="J63" s="83">
        <v>0</v>
      </c>
      <c r="K63" s="83">
        <v>0</v>
      </c>
      <c r="L63" s="276">
        <v>2568.9499999999998</v>
      </c>
      <c r="M63" s="276">
        <v>16829.689999999999</v>
      </c>
      <c r="N63" s="83">
        <v>0</v>
      </c>
      <c r="O63" s="276">
        <v>0</v>
      </c>
      <c r="P63" s="276">
        <v>16829.689999999999</v>
      </c>
      <c r="Q63" s="284">
        <v>0</v>
      </c>
      <c r="R63" s="284">
        <v>0</v>
      </c>
      <c r="S63" s="680"/>
      <c r="T63" s="696"/>
      <c r="U63" s="696"/>
      <c r="V63" s="723"/>
      <c r="W63" s="3"/>
    </row>
    <row r="64" spans="1:27" ht="25.5" customHeight="1" thickBot="1">
      <c r="A64" s="832"/>
      <c r="B64" s="618"/>
      <c r="C64" s="596"/>
      <c r="D64" s="596"/>
      <c r="E64" s="704"/>
      <c r="F64" s="657"/>
      <c r="G64" s="715"/>
      <c r="H64" s="114" t="s">
        <v>13</v>
      </c>
      <c r="I64" s="115">
        <f>SUM(I61:I63)</f>
        <v>34252.68</v>
      </c>
      <c r="J64" s="115">
        <f t="shared" ref="J64:R64" si="15">SUM(J61:J63)</f>
        <v>0</v>
      </c>
      <c r="K64" s="115">
        <f t="shared" si="15"/>
        <v>0</v>
      </c>
      <c r="L64" s="115">
        <f t="shared" si="15"/>
        <v>34252.68</v>
      </c>
      <c r="M64" s="115">
        <f t="shared" si="15"/>
        <v>176295.91</v>
      </c>
      <c r="N64" s="115">
        <f t="shared" si="15"/>
        <v>0</v>
      </c>
      <c r="O64" s="115">
        <f t="shared" si="15"/>
        <v>0</v>
      </c>
      <c r="P64" s="115">
        <f t="shared" si="15"/>
        <v>176295.91</v>
      </c>
      <c r="Q64" s="115">
        <f t="shared" si="15"/>
        <v>0</v>
      </c>
      <c r="R64" s="115">
        <f t="shared" si="15"/>
        <v>0</v>
      </c>
      <c r="S64" s="681"/>
      <c r="T64" s="55">
        <v>0</v>
      </c>
      <c r="U64" s="55">
        <v>10271</v>
      </c>
      <c r="V64" s="116">
        <v>10271</v>
      </c>
      <c r="W64" s="3"/>
    </row>
    <row r="65" spans="1:23" ht="25.5" customHeight="1">
      <c r="A65" s="535" t="s">
        <v>18</v>
      </c>
      <c r="B65" s="597" t="s">
        <v>19</v>
      </c>
      <c r="C65" s="595" t="s">
        <v>125</v>
      </c>
      <c r="D65" s="595"/>
      <c r="E65" s="697" t="s">
        <v>107</v>
      </c>
      <c r="F65" s="560"/>
      <c r="G65" s="572" t="s">
        <v>26</v>
      </c>
      <c r="H65" s="109" t="s">
        <v>24</v>
      </c>
      <c r="I65" s="84">
        <v>382.5</v>
      </c>
      <c r="J65" s="77">
        <f>I65</f>
        <v>382.5</v>
      </c>
      <c r="K65" s="77">
        <v>0</v>
      </c>
      <c r="L65" s="84">
        <v>0</v>
      </c>
      <c r="M65" s="92">
        <v>2078.5100000000002</v>
      </c>
      <c r="N65" s="77">
        <f>M65</f>
        <v>2078.5100000000002</v>
      </c>
      <c r="O65" s="77">
        <v>0</v>
      </c>
      <c r="P65" s="92">
        <v>0</v>
      </c>
      <c r="Q65" s="277">
        <v>3117.76</v>
      </c>
      <c r="R65" s="277">
        <v>3117.76</v>
      </c>
      <c r="S65" s="719" t="s">
        <v>181</v>
      </c>
      <c r="T65" s="584">
        <v>12</v>
      </c>
      <c r="U65" s="607">
        <v>18</v>
      </c>
      <c r="V65" s="606">
        <v>26</v>
      </c>
      <c r="W65" s="3"/>
    </row>
    <row r="66" spans="1:23" ht="18.75" customHeight="1">
      <c r="A66" s="536"/>
      <c r="B66" s="598"/>
      <c r="C66" s="596"/>
      <c r="D66" s="596"/>
      <c r="E66" s="698"/>
      <c r="F66" s="561"/>
      <c r="G66" s="573"/>
      <c r="H66" s="110" t="s">
        <v>33</v>
      </c>
      <c r="I66" s="289">
        <v>33.75</v>
      </c>
      <c r="J66" s="280">
        <f>I66</f>
        <v>33.75</v>
      </c>
      <c r="K66" s="280">
        <v>0</v>
      </c>
      <c r="L66" s="289">
        <v>0</v>
      </c>
      <c r="M66" s="279">
        <v>183.4</v>
      </c>
      <c r="N66" s="280">
        <f>M66</f>
        <v>183.4</v>
      </c>
      <c r="O66" s="280">
        <v>0</v>
      </c>
      <c r="P66" s="279">
        <v>0</v>
      </c>
      <c r="Q66" s="282">
        <v>275.10000000000002</v>
      </c>
      <c r="R66" s="282">
        <v>275.10000000000002</v>
      </c>
      <c r="S66" s="720"/>
      <c r="T66" s="585"/>
      <c r="U66" s="601"/>
      <c r="V66" s="602"/>
      <c r="W66" s="3"/>
    </row>
    <row r="67" spans="1:23" ht="25.5" customHeight="1" thickBot="1">
      <c r="A67" s="536"/>
      <c r="B67" s="598"/>
      <c r="C67" s="596"/>
      <c r="D67" s="596"/>
      <c r="E67" s="698"/>
      <c r="F67" s="561"/>
      <c r="G67" s="573"/>
      <c r="H67" s="112" t="s">
        <v>25</v>
      </c>
      <c r="I67" s="86">
        <v>33.75</v>
      </c>
      <c r="J67" s="83">
        <f>I67</f>
        <v>33.75</v>
      </c>
      <c r="K67" s="83">
        <v>0</v>
      </c>
      <c r="L67" s="86">
        <v>0</v>
      </c>
      <c r="M67" s="308">
        <v>183</v>
      </c>
      <c r="N67" s="83">
        <f>M67</f>
        <v>183</v>
      </c>
      <c r="O67" s="83">
        <v>0</v>
      </c>
      <c r="P67" s="276">
        <v>0</v>
      </c>
      <c r="Q67" s="284">
        <v>275.10000000000002</v>
      </c>
      <c r="R67" s="284">
        <v>275.10000000000002</v>
      </c>
      <c r="S67" s="720"/>
      <c r="T67" s="594"/>
      <c r="U67" s="593"/>
      <c r="V67" s="592"/>
      <c r="W67" s="3"/>
    </row>
    <row r="68" spans="1:23" ht="16.5" customHeight="1" thickBot="1">
      <c r="A68" s="569"/>
      <c r="B68" s="598"/>
      <c r="C68" s="596"/>
      <c r="D68" s="596"/>
      <c r="E68" s="698"/>
      <c r="F68" s="561"/>
      <c r="G68" s="573"/>
      <c r="H68" s="114" t="s">
        <v>13</v>
      </c>
      <c r="I68" s="81">
        <f>SUM(I65:I67)</f>
        <v>450</v>
      </c>
      <c r="J68" s="81">
        <f t="shared" ref="J68:R68" si="16">SUM(J65:J67)</f>
        <v>450</v>
      </c>
      <c r="K68" s="81">
        <f t="shared" si="16"/>
        <v>0</v>
      </c>
      <c r="L68" s="81">
        <f t="shared" si="16"/>
        <v>0</v>
      </c>
      <c r="M68" s="81">
        <f t="shared" si="16"/>
        <v>2444.9100000000003</v>
      </c>
      <c r="N68" s="81">
        <f t="shared" si="16"/>
        <v>2444.9100000000003</v>
      </c>
      <c r="O68" s="81">
        <f t="shared" si="16"/>
        <v>0</v>
      </c>
      <c r="P68" s="81">
        <f t="shared" si="16"/>
        <v>0</v>
      </c>
      <c r="Q68" s="81">
        <f t="shared" si="16"/>
        <v>3667.96</v>
      </c>
      <c r="R68" s="81">
        <f t="shared" si="16"/>
        <v>3667.96</v>
      </c>
      <c r="S68" s="720"/>
      <c r="T68" s="60"/>
      <c r="U68" s="119"/>
      <c r="V68" s="22"/>
      <c r="W68" s="3"/>
    </row>
    <row r="69" spans="1:23" ht="16.5" customHeight="1">
      <c r="A69" s="616" t="s">
        <v>18</v>
      </c>
      <c r="B69" s="827" t="s">
        <v>19</v>
      </c>
      <c r="C69" s="828" t="s">
        <v>143</v>
      </c>
      <c r="D69" s="120"/>
      <c r="E69" s="752" t="s">
        <v>82</v>
      </c>
      <c r="F69" s="560" t="s">
        <v>102</v>
      </c>
      <c r="G69" s="572" t="s">
        <v>62</v>
      </c>
      <c r="H69" s="121" t="s">
        <v>25</v>
      </c>
      <c r="I69" s="92">
        <v>0</v>
      </c>
      <c r="J69" s="77">
        <v>0</v>
      </c>
      <c r="K69" s="77">
        <v>0</v>
      </c>
      <c r="L69" s="93">
        <v>0</v>
      </c>
      <c r="M69" s="92"/>
      <c r="N69" s="77"/>
      <c r="O69" s="77">
        <v>0</v>
      </c>
      <c r="P69" s="93">
        <v>0</v>
      </c>
      <c r="Q69" s="277">
        <v>0</v>
      </c>
      <c r="R69" s="84">
        <v>0</v>
      </c>
      <c r="S69" s="682" t="s">
        <v>181</v>
      </c>
      <c r="T69" s="607">
        <v>1000</v>
      </c>
      <c r="U69" s="606">
        <v>1000</v>
      </c>
      <c r="V69" s="606">
        <v>1000</v>
      </c>
      <c r="W69" s="3"/>
    </row>
    <row r="70" spans="1:23" ht="16.5" customHeight="1" thickBot="1">
      <c r="A70" s="616"/>
      <c r="B70" s="618"/>
      <c r="C70" s="829"/>
      <c r="D70" s="66"/>
      <c r="E70" s="753"/>
      <c r="F70" s="561"/>
      <c r="G70" s="573"/>
      <c r="H70" s="290" t="s">
        <v>33</v>
      </c>
      <c r="I70" s="276">
        <v>113458.42</v>
      </c>
      <c r="J70" s="83">
        <v>113458.42</v>
      </c>
      <c r="K70" s="83">
        <v>17842.400000000001</v>
      </c>
      <c r="L70" s="94">
        <v>0</v>
      </c>
      <c r="M70" s="276">
        <v>125005.2</v>
      </c>
      <c r="N70" s="83">
        <v>125005.2</v>
      </c>
      <c r="O70" s="83">
        <v>48900</v>
      </c>
      <c r="P70" s="94">
        <v>0</v>
      </c>
      <c r="Q70" s="284">
        <v>0</v>
      </c>
      <c r="R70" s="86">
        <v>0</v>
      </c>
      <c r="S70" s="683"/>
      <c r="T70" s="593"/>
      <c r="U70" s="592"/>
      <c r="V70" s="592"/>
      <c r="W70" s="3"/>
    </row>
    <row r="71" spans="1:23" ht="26.25" customHeight="1" thickBot="1">
      <c r="A71" s="617"/>
      <c r="B71" s="619"/>
      <c r="C71" s="614"/>
      <c r="D71" s="118"/>
      <c r="E71" s="830"/>
      <c r="F71" s="562"/>
      <c r="G71" s="629"/>
      <c r="H71" s="91" t="s">
        <v>13</v>
      </c>
      <c r="I71" s="81">
        <f>SUM(I69:I70)</f>
        <v>113458.42</v>
      </c>
      <c r="J71" s="81">
        <f t="shared" ref="J71:R71" si="17">SUM(J69:J70)</f>
        <v>113458.42</v>
      </c>
      <c r="K71" s="81">
        <f t="shared" si="17"/>
        <v>17842.400000000001</v>
      </c>
      <c r="L71" s="81">
        <f t="shared" si="17"/>
        <v>0</v>
      </c>
      <c r="M71" s="81">
        <f t="shared" si="17"/>
        <v>125005.2</v>
      </c>
      <c r="N71" s="81">
        <f t="shared" si="17"/>
        <v>125005.2</v>
      </c>
      <c r="O71" s="81">
        <f t="shared" si="17"/>
        <v>48900</v>
      </c>
      <c r="P71" s="81">
        <f t="shared" si="17"/>
        <v>0</v>
      </c>
      <c r="Q71" s="81">
        <f t="shared" si="17"/>
        <v>0</v>
      </c>
      <c r="R71" s="81">
        <f t="shared" si="17"/>
        <v>0</v>
      </c>
      <c r="S71" s="684"/>
      <c r="T71" s="14"/>
      <c r="U71" s="14"/>
      <c r="V71" s="17"/>
      <c r="W71" s="3"/>
    </row>
    <row r="72" spans="1:23" ht="16.5" customHeight="1">
      <c r="A72" s="535" t="s">
        <v>18</v>
      </c>
      <c r="B72" s="597" t="s">
        <v>19</v>
      </c>
      <c r="C72" s="595" t="s">
        <v>145</v>
      </c>
      <c r="D72" s="314"/>
      <c r="E72" s="611" t="s">
        <v>83</v>
      </c>
      <c r="F72" s="650" t="s">
        <v>102</v>
      </c>
      <c r="G72" s="652" t="s">
        <v>92</v>
      </c>
      <c r="H72" s="121" t="s">
        <v>25</v>
      </c>
      <c r="I72" s="92">
        <v>0</v>
      </c>
      <c r="J72" s="77">
        <v>0</v>
      </c>
      <c r="K72" s="77">
        <v>0</v>
      </c>
      <c r="L72" s="93">
        <v>0</v>
      </c>
      <c r="M72" s="346">
        <v>0</v>
      </c>
      <c r="N72" s="77">
        <v>0</v>
      </c>
      <c r="O72" s="77">
        <v>0</v>
      </c>
      <c r="P72" s="92">
        <v>0</v>
      </c>
      <c r="Q72" s="277">
        <v>0</v>
      </c>
      <c r="R72" s="84">
        <v>0</v>
      </c>
      <c r="S72" s="682" t="s">
        <v>65</v>
      </c>
      <c r="T72" s="584">
        <v>1</v>
      </c>
      <c r="U72" s="607">
        <v>0</v>
      </c>
      <c r="V72" s="606">
        <v>0</v>
      </c>
      <c r="W72" s="3"/>
    </row>
    <row r="73" spans="1:23" ht="16.5" customHeight="1">
      <c r="A73" s="536"/>
      <c r="B73" s="598"/>
      <c r="C73" s="596"/>
      <c r="D73" s="315"/>
      <c r="E73" s="612"/>
      <c r="F73" s="599"/>
      <c r="G73" s="653"/>
      <c r="H73" s="122" t="s">
        <v>131</v>
      </c>
      <c r="I73" s="341">
        <v>27039.62</v>
      </c>
      <c r="J73" s="53">
        <v>0</v>
      </c>
      <c r="K73" s="53">
        <v>0</v>
      </c>
      <c r="L73" s="342">
        <v>27039.62</v>
      </c>
      <c r="M73" s="341">
        <v>9513.34</v>
      </c>
      <c r="N73" s="53">
        <v>0</v>
      </c>
      <c r="O73" s="53">
        <v>0</v>
      </c>
      <c r="P73" s="342">
        <v>9513.34</v>
      </c>
      <c r="Q73" s="400">
        <v>0</v>
      </c>
      <c r="R73" s="85">
        <v>0</v>
      </c>
      <c r="S73" s="683"/>
      <c r="T73" s="594"/>
      <c r="U73" s="593"/>
      <c r="V73" s="592"/>
      <c r="W73" s="291"/>
    </row>
    <row r="74" spans="1:23" ht="16.5" customHeight="1" thickBot="1">
      <c r="A74" s="536"/>
      <c r="B74" s="598"/>
      <c r="C74" s="596"/>
      <c r="D74" s="315"/>
      <c r="E74" s="612"/>
      <c r="F74" s="599"/>
      <c r="G74" s="653"/>
      <c r="H74" s="123" t="s">
        <v>24</v>
      </c>
      <c r="I74" s="276">
        <v>153224.5</v>
      </c>
      <c r="J74" s="83">
        <v>0</v>
      </c>
      <c r="K74" s="83">
        <v>0</v>
      </c>
      <c r="L74" s="94">
        <v>153224.5</v>
      </c>
      <c r="M74" s="286">
        <v>53908.95</v>
      </c>
      <c r="N74" s="83">
        <v>0</v>
      </c>
      <c r="O74" s="83">
        <v>0</v>
      </c>
      <c r="P74" s="409">
        <v>53908.95</v>
      </c>
      <c r="Q74" s="284">
        <v>0</v>
      </c>
      <c r="R74" s="86">
        <v>0</v>
      </c>
      <c r="S74" s="683"/>
      <c r="T74" s="339"/>
      <c r="U74" s="323"/>
      <c r="V74" s="309"/>
      <c r="W74" s="3"/>
    </row>
    <row r="75" spans="1:23" ht="26.25" customHeight="1" thickBot="1">
      <c r="A75" s="569"/>
      <c r="B75" s="615"/>
      <c r="C75" s="614"/>
      <c r="D75" s="316"/>
      <c r="E75" s="613"/>
      <c r="F75" s="651"/>
      <c r="G75" s="654"/>
      <c r="H75" s="124" t="s">
        <v>13</v>
      </c>
      <c r="I75" s="81">
        <f>SUM(I72:I74)</f>
        <v>180264.12</v>
      </c>
      <c r="J75" s="81">
        <f t="shared" ref="J75:R75" si="18">SUM(J72:J74)</f>
        <v>0</v>
      </c>
      <c r="K75" s="81">
        <f t="shared" si="18"/>
        <v>0</v>
      </c>
      <c r="L75" s="81">
        <f t="shared" si="18"/>
        <v>180264.12</v>
      </c>
      <c r="M75" s="81">
        <f t="shared" si="18"/>
        <v>63422.289999999994</v>
      </c>
      <c r="N75" s="81">
        <f t="shared" si="18"/>
        <v>0</v>
      </c>
      <c r="O75" s="81">
        <f t="shared" si="18"/>
        <v>0</v>
      </c>
      <c r="P75" s="81">
        <f t="shared" si="18"/>
        <v>63422.289999999994</v>
      </c>
      <c r="Q75" s="81">
        <f t="shared" si="18"/>
        <v>0</v>
      </c>
      <c r="R75" s="81">
        <f t="shared" si="18"/>
        <v>0</v>
      </c>
      <c r="S75" s="684"/>
      <c r="T75" s="14"/>
      <c r="U75" s="14"/>
      <c r="V75" s="17"/>
      <c r="W75" s="3"/>
    </row>
    <row r="76" spans="1:23" ht="16.5" customHeight="1">
      <c r="A76" s="536" t="s">
        <v>18</v>
      </c>
      <c r="B76" s="598" t="s">
        <v>19</v>
      </c>
      <c r="C76" s="596" t="s">
        <v>127</v>
      </c>
      <c r="D76" s="315"/>
      <c r="E76" s="655" t="s">
        <v>132</v>
      </c>
      <c r="F76" s="656" t="s">
        <v>102</v>
      </c>
      <c r="G76" s="653" t="s">
        <v>92</v>
      </c>
      <c r="H76" s="121" t="s">
        <v>25</v>
      </c>
      <c r="I76" s="92">
        <v>1594.12</v>
      </c>
      <c r="J76" s="77">
        <v>1594.12</v>
      </c>
      <c r="K76" s="77">
        <v>0</v>
      </c>
      <c r="L76" s="93">
        <v>0</v>
      </c>
      <c r="M76" s="346">
        <v>5700</v>
      </c>
      <c r="N76" s="77">
        <v>0</v>
      </c>
      <c r="O76" s="93">
        <v>100</v>
      </c>
      <c r="P76" s="278">
        <v>5600</v>
      </c>
      <c r="Q76" s="277">
        <v>0</v>
      </c>
      <c r="R76" s="85">
        <v>0</v>
      </c>
      <c r="S76" s="682" t="s">
        <v>133</v>
      </c>
      <c r="T76" s="584">
        <v>16</v>
      </c>
      <c r="U76" s="607">
        <v>0</v>
      </c>
      <c r="V76" s="606">
        <v>0</v>
      </c>
      <c r="W76" s="3"/>
    </row>
    <row r="77" spans="1:23" ht="16.5" customHeight="1">
      <c r="A77" s="536"/>
      <c r="B77" s="598"/>
      <c r="C77" s="596"/>
      <c r="D77" s="315"/>
      <c r="E77" s="655"/>
      <c r="F77" s="599"/>
      <c r="G77" s="653"/>
      <c r="H77" s="122" t="s">
        <v>33</v>
      </c>
      <c r="I77" s="341">
        <v>148779.96</v>
      </c>
      <c r="J77" s="53">
        <v>148779.96</v>
      </c>
      <c r="K77" s="53">
        <v>0</v>
      </c>
      <c r="L77" s="342">
        <v>0</v>
      </c>
      <c r="M77" s="341">
        <v>88220.04</v>
      </c>
      <c r="N77" s="53">
        <v>0</v>
      </c>
      <c r="O77" s="342">
        <v>961.59</v>
      </c>
      <c r="P77" s="410">
        <v>87258.45</v>
      </c>
      <c r="Q77" s="400">
        <v>0</v>
      </c>
      <c r="R77" s="85">
        <v>0</v>
      </c>
      <c r="S77" s="683"/>
      <c r="T77" s="594"/>
      <c r="U77" s="593"/>
      <c r="V77" s="592"/>
      <c r="W77" s="3"/>
    </row>
    <row r="78" spans="1:23" ht="16.5" customHeight="1" thickBot="1">
      <c r="A78" s="536"/>
      <c r="B78" s="598"/>
      <c r="C78" s="596"/>
      <c r="D78" s="315"/>
      <c r="E78" s="655"/>
      <c r="F78" s="599"/>
      <c r="G78" s="653"/>
      <c r="H78" s="123" t="s">
        <v>24</v>
      </c>
      <c r="I78" s="411">
        <v>0</v>
      </c>
      <c r="J78" s="412">
        <v>0</v>
      </c>
      <c r="K78" s="412">
        <v>0</v>
      </c>
      <c r="L78" s="413">
        <v>0</v>
      </c>
      <c r="M78" s="414">
        <v>0</v>
      </c>
      <c r="N78" s="412">
        <v>0</v>
      </c>
      <c r="O78" s="413">
        <v>0</v>
      </c>
      <c r="P78" s="415">
        <v>0</v>
      </c>
      <c r="Q78" s="416">
        <v>0</v>
      </c>
      <c r="R78" s="86">
        <v>0</v>
      </c>
      <c r="S78" s="683"/>
      <c r="T78" s="324"/>
      <c r="U78" s="323"/>
      <c r="V78" s="309"/>
      <c r="W78" s="3"/>
    </row>
    <row r="79" spans="1:23" ht="16.5" customHeight="1" thickBot="1">
      <c r="A79" s="536"/>
      <c r="B79" s="598"/>
      <c r="C79" s="596"/>
      <c r="D79" s="315"/>
      <c r="E79" s="655"/>
      <c r="F79" s="657"/>
      <c r="G79" s="653"/>
      <c r="H79" s="227" t="s">
        <v>13</v>
      </c>
      <c r="I79" s="417">
        <f>SUM(I76:I78)</f>
        <v>150374.07999999999</v>
      </c>
      <c r="J79" s="417">
        <f t="shared" ref="J79:R79" si="19">SUM(J76:J78)</f>
        <v>150374.07999999999</v>
      </c>
      <c r="K79" s="417">
        <f t="shared" si="19"/>
        <v>0</v>
      </c>
      <c r="L79" s="417">
        <f t="shared" si="19"/>
        <v>0</v>
      </c>
      <c r="M79" s="417">
        <f t="shared" si="19"/>
        <v>93920.04</v>
      </c>
      <c r="N79" s="417">
        <f t="shared" si="19"/>
        <v>0</v>
      </c>
      <c r="O79" s="417">
        <f t="shared" si="19"/>
        <v>1061.5900000000001</v>
      </c>
      <c r="P79" s="417">
        <f t="shared" si="19"/>
        <v>92858.45</v>
      </c>
      <c r="Q79" s="417">
        <f t="shared" si="19"/>
        <v>0</v>
      </c>
      <c r="R79" s="417">
        <f t="shared" si="19"/>
        <v>0</v>
      </c>
      <c r="S79" s="684"/>
      <c r="T79" s="60">
        <v>16</v>
      </c>
      <c r="U79" s="119">
        <v>0</v>
      </c>
      <c r="V79" s="22">
        <v>0</v>
      </c>
      <c r="W79" s="3"/>
    </row>
    <row r="80" spans="1:23" ht="16.5" customHeight="1">
      <c r="A80" s="535" t="s">
        <v>18</v>
      </c>
      <c r="B80" s="597" t="s">
        <v>19</v>
      </c>
      <c r="C80" s="595"/>
      <c r="D80" s="595"/>
      <c r="E80" s="691" t="s">
        <v>174</v>
      </c>
      <c r="F80" s="560"/>
      <c r="G80" s="644" t="s">
        <v>26</v>
      </c>
      <c r="H80" s="295" t="s">
        <v>25</v>
      </c>
      <c r="I80" s="346"/>
      <c r="J80" s="403"/>
      <c r="K80" s="403"/>
      <c r="L80" s="404"/>
      <c r="M80" s="292"/>
      <c r="N80" s="293"/>
      <c r="O80" s="294"/>
      <c r="P80" s="356"/>
      <c r="Q80" s="355">
        <v>7500</v>
      </c>
      <c r="R80" s="418"/>
      <c r="S80" s="623" t="s">
        <v>182</v>
      </c>
      <c r="T80" s="607"/>
      <c r="U80" s="607">
        <v>3</v>
      </c>
      <c r="V80" s="606"/>
      <c r="W80" s="3"/>
    </row>
    <row r="81" spans="1:24" ht="16.5" customHeight="1" thickBot="1">
      <c r="A81" s="536"/>
      <c r="B81" s="598"/>
      <c r="C81" s="596"/>
      <c r="D81" s="596"/>
      <c r="E81" s="692"/>
      <c r="F81" s="561"/>
      <c r="G81" s="645"/>
      <c r="H81" s="422" t="s">
        <v>24</v>
      </c>
      <c r="I81" s="307"/>
      <c r="J81" s="405"/>
      <c r="K81" s="405"/>
      <c r="L81" s="406"/>
      <c r="M81" s="357"/>
      <c r="N81" s="358"/>
      <c r="O81" s="407"/>
      <c r="P81" s="361"/>
      <c r="Q81" s="360">
        <v>100000</v>
      </c>
      <c r="R81" s="423"/>
      <c r="S81" s="624"/>
      <c r="T81" s="593"/>
      <c r="U81" s="593"/>
      <c r="V81" s="592"/>
      <c r="W81" s="3"/>
    </row>
    <row r="82" spans="1:24" ht="16.5" customHeight="1" thickBot="1">
      <c r="A82" s="569"/>
      <c r="B82" s="615"/>
      <c r="C82" s="614"/>
      <c r="D82" s="614"/>
      <c r="E82" s="693"/>
      <c r="F82" s="562"/>
      <c r="G82" s="646"/>
      <c r="H82" s="79" t="s">
        <v>13</v>
      </c>
      <c r="I82" s="81"/>
      <c r="J82" s="344"/>
      <c r="K82" s="344"/>
      <c r="L82" s="345"/>
      <c r="M82" s="81"/>
      <c r="N82" s="81"/>
      <c r="O82" s="81"/>
      <c r="P82" s="81"/>
      <c r="Q82" s="82">
        <f>SUM(Q80:Q81)</f>
        <v>107500</v>
      </c>
      <c r="R82" s="82"/>
      <c r="S82" s="625"/>
      <c r="T82" s="14"/>
      <c r="U82" s="14"/>
      <c r="V82" s="17"/>
      <c r="W82" s="3"/>
    </row>
    <row r="83" spans="1:24" ht="15" customHeight="1" thickBot="1">
      <c r="A83" s="311" t="s">
        <v>18</v>
      </c>
      <c r="B83" s="313" t="s">
        <v>19</v>
      </c>
      <c r="C83" s="566" t="s">
        <v>14</v>
      </c>
      <c r="D83" s="567"/>
      <c r="E83" s="567"/>
      <c r="F83" s="567"/>
      <c r="G83" s="568"/>
      <c r="H83" s="49" t="s">
        <v>13</v>
      </c>
      <c r="I83" s="69">
        <f>SUM(I79,I75,I71,I68,I64,I60,I56)</f>
        <v>531954.67999999993</v>
      </c>
      <c r="J83" s="69">
        <f t="shared" ref="J83:R83" si="20">SUM(J79,J75,J71,J68,J64,J60,J56)</f>
        <v>317437.88</v>
      </c>
      <c r="K83" s="69">
        <f t="shared" si="20"/>
        <v>17842.400000000001</v>
      </c>
      <c r="L83" s="69">
        <f t="shared" si="20"/>
        <v>245516.79999999999</v>
      </c>
      <c r="M83" s="69">
        <f t="shared" si="20"/>
        <v>779720.99</v>
      </c>
      <c r="N83" s="69">
        <f t="shared" si="20"/>
        <v>246082.75</v>
      </c>
      <c r="O83" s="69">
        <f t="shared" si="20"/>
        <v>49961.59</v>
      </c>
      <c r="P83" s="69">
        <f t="shared" si="20"/>
        <v>532576.65</v>
      </c>
      <c r="Q83" s="69">
        <f t="shared" si="20"/>
        <v>3667.96</v>
      </c>
      <c r="R83" s="69">
        <f t="shared" si="20"/>
        <v>3667.96</v>
      </c>
      <c r="S83" s="21" t="s">
        <v>34</v>
      </c>
      <c r="T83" s="55"/>
      <c r="U83" s="64"/>
      <c r="V83" s="65"/>
      <c r="W83" s="3"/>
    </row>
    <row r="84" spans="1:24" ht="15" customHeight="1" thickBot="1">
      <c r="A84" s="6" t="s">
        <v>18</v>
      </c>
      <c r="B84" s="7" t="s">
        <v>20</v>
      </c>
      <c r="C84" s="37" t="s">
        <v>31</v>
      </c>
      <c r="D84" s="37"/>
      <c r="E84" s="330"/>
      <c r="F84" s="330"/>
      <c r="G84" s="330"/>
      <c r="H84" s="330"/>
      <c r="I84" s="330"/>
      <c r="J84" s="32"/>
      <c r="K84" s="32"/>
      <c r="L84" s="32"/>
      <c r="M84" s="32"/>
      <c r="N84" s="32"/>
      <c r="O84" s="32"/>
      <c r="P84" s="32"/>
      <c r="Q84" s="330"/>
      <c r="R84" s="330"/>
      <c r="S84" s="330"/>
      <c r="T84" s="137"/>
      <c r="U84" s="138"/>
      <c r="V84" s="139"/>
      <c r="W84" s="3"/>
    </row>
    <row r="85" spans="1:24" ht="23.25" customHeight="1">
      <c r="A85" s="549" t="s">
        <v>18</v>
      </c>
      <c r="B85" s="551" t="s">
        <v>20</v>
      </c>
      <c r="C85" s="716" t="s">
        <v>54</v>
      </c>
      <c r="D85" s="334"/>
      <c r="E85" s="752" t="s">
        <v>55</v>
      </c>
      <c r="F85" s="650" t="s">
        <v>41</v>
      </c>
      <c r="G85" s="713" t="s">
        <v>26</v>
      </c>
      <c r="H85" s="95" t="s">
        <v>24</v>
      </c>
      <c r="I85" s="272">
        <v>27495.98</v>
      </c>
      <c r="J85" s="273">
        <v>0</v>
      </c>
      <c r="K85" s="273">
        <v>0</v>
      </c>
      <c r="L85" s="274">
        <v>27495.98</v>
      </c>
      <c r="M85" s="272">
        <v>795914.74</v>
      </c>
      <c r="N85" s="272">
        <v>795917.74</v>
      </c>
      <c r="O85" s="273">
        <v>0</v>
      </c>
      <c r="P85" s="272">
        <v>795917.74</v>
      </c>
      <c r="Q85" s="424">
        <v>0</v>
      </c>
      <c r="R85" s="425">
        <v>0</v>
      </c>
      <c r="S85" s="635" t="s">
        <v>61</v>
      </c>
      <c r="T85" s="642">
        <v>5</v>
      </c>
      <c r="U85" s="640">
        <v>0</v>
      </c>
      <c r="V85" s="638">
        <v>0</v>
      </c>
      <c r="W85" s="3"/>
    </row>
    <row r="86" spans="1:24" ht="21" customHeight="1">
      <c r="A86" s="549"/>
      <c r="B86" s="552"/>
      <c r="C86" s="717"/>
      <c r="D86" s="335"/>
      <c r="E86" s="753"/>
      <c r="F86" s="599"/>
      <c r="G86" s="600"/>
      <c r="H86" s="96" t="s">
        <v>33</v>
      </c>
      <c r="I86" s="23">
        <v>1418.6</v>
      </c>
      <c r="J86" s="24">
        <v>0</v>
      </c>
      <c r="K86" s="24">
        <v>0</v>
      </c>
      <c r="L86" s="25">
        <v>1418.6</v>
      </c>
      <c r="M86" s="23">
        <v>32672.34</v>
      </c>
      <c r="N86" s="23">
        <v>32672.34</v>
      </c>
      <c r="O86" s="24">
        <v>0</v>
      </c>
      <c r="P86" s="23">
        <v>32672.34</v>
      </c>
      <c r="Q86" s="426">
        <v>0</v>
      </c>
      <c r="R86" s="427">
        <v>0</v>
      </c>
      <c r="S86" s="636"/>
      <c r="T86" s="643"/>
      <c r="U86" s="641"/>
      <c r="V86" s="639"/>
      <c r="W86" s="3"/>
    </row>
    <row r="87" spans="1:24" ht="19.5" customHeight="1">
      <c r="A87" s="549"/>
      <c r="B87" s="552"/>
      <c r="C87" s="717"/>
      <c r="D87" s="335"/>
      <c r="E87" s="753"/>
      <c r="F87" s="599"/>
      <c r="G87" s="600"/>
      <c r="H87" s="96" t="s">
        <v>25</v>
      </c>
      <c r="I87" s="23">
        <v>1418.6</v>
      </c>
      <c r="J87" s="24">
        <v>0</v>
      </c>
      <c r="K87" s="24">
        <v>0</v>
      </c>
      <c r="L87" s="25">
        <v>1418.6</v>
      </c>
      <c r="M87" s="428">
        <v>17000</v>
      </c>
      <c r="N87" s="23">
        <v>17000</v>
      </c>
      <c r="O87" s="24">
        <v>0</v>
      </c>
      <c r="P87" s="23">
        <v>17000</v>
      </c>
      <c r="Q87" s="426">
        <v>0</v>
      </c>
      <c r="R87" s="427">
        <v>0</v>
      </c>
      <c r="S87" s="636"/>
      <c r="T87" s="643"/>
      <c r="U87" s="641"/>
      <c r="V87" s="639"/>
      <c r="W87" s="3"/>
    </row>
    <row r="88" spans="1:24" ht="23.25" customHeight="1" thickBot="1">
      <c r="A88" s="549"/>
      <c r="B88" s="552"/>
      <c r="C88" s="717"/>
      <c r="D88" s="335"/>
      <c r="E88" s="831"/>
      <c r="F88" s="599"/>
      <c r="G88" s="600"/>
      <c r="H88" s="127" t="s">
        <v>131</v>
      </c>
      <c r="I88" s="178">
        <v>0</v>
      </c>
      <c r="J88" s="210">
        <v>0</v>
      </c>
      <c r="K88" s="210">
        <v>0</v>
      </c>
      <c r="L88" s="177">
        <v>0</v>
      </c>
      <c r="M88" s="178">
        <v>65862</v>
      </c>
      <c r="N88" s="210">
        <v>65862</v>
      </c>
      <c r="O88" s="210">
        <v>0</v>
      </c>
      <c r="P88" s="177">
        <v>65862</v>
      </c>
      <c r="Q88" s="429">
        <v>0</v>
      </c>
      <c r="R88" s="430">
        <v>0</v>
      </c>
      <c r="S88" s="636"/>
      <c r="T88" s="643"/>
      <c r="U88" s="641"/>
      <c r="V88" s="639"/>
      <c r="W88" s="3"/>
    </row>
    <row r="89" spans="1:24" ht="23.25" customHeight="1" thickBot="1">
      <c r="A89" s="549"/>
      <c r="B89" s="553"/>
      <c r="C89" s="718"/>
      <c r="D89" s="336"/>
      <c r="E89" s="754"/>
      <c r="F89" s="651"/>
      <c r="G89" s="836"/>
      <c r="H89" s="79" t="s">
        <v>13</v>
      </c>
      <c r="I89" s="80">
        <f>SUM(I85:I88)</f>
        <v>30333.179999999997</v>
      </c>
      <c r="J89" s="80">
        <f t="shared" ref="J89:R89" si="21">SUM(J85:J88)</f>
        <v>0</v>
      </c>
      <c r="K89" s="80">
        <f t="shared" si="21"/>
        <v>0</v>
      </c>
      <c r="L89" s="80">
        <f t="shared" si="21"/>
        <v>30333.179999999997</v>
      </c>
      <c r="M89" s="80">
        <f t="shared" si="21"/>
        <v>911449.08</v>
      </c>
      <c r="N89" s="80">
        <f t="shared" si="21"/>
        <v>911452.08</v>
      </c>
      <c r="O89" s="80">
        <f t="shared" si="21"/>
        <v>0</v>
      </c>
      <c r="P89" s="80">
        <f t="shared" si="21"/>
        <v>911452.08</v>
      </c>
      <c r="Q89" s="80">
        <f t="shared" si="21"/>
        <v>0</v>
      </c>
      <c r="R89" s="80">
        <f t="shared" si="21"/>
        <v>0</v>
      </c>
      <c r="S89" s="637"/>
      <c r="T89" s="147"/>
      <c r="U89" s="148"/>
      <c r="V89" s="149"/>
      <c r="W89" s="3"/>
    </row>
    <row r="90" spans="1:24" ht="19.5" customHeight="1" thickBot="1">
      <c r="A90" s="747" t="s">
        <v>18</v>
      </c>
      <c r="B90" s="551" t="s">
        <v>20</v>
      </c>
      <c r="C90" s="716" t="s">
        <v>138</v>
      </c>
      <c r="D90" s="318"/>
      <c r="E90" s="620" t="s">
        <v>137</v>
      </c>
      <c r="F90" s="685" t="s">
        <v>41</v>
      </c>
      <c r="G90" s="749" t="s">
        <v>62</v>
      </c>
      <c r="H90" s="150" t="s">
        <v>25</v>
      </c>
      <c r="I90" s="272">
        <v>2617</v>
      </c>
      <c r="J90" s="273">
        <v>0</v>
      </c>
      <c r="K90" s="390">
        <v>0</v>
      </c>
      <c r="L90" s="379">
        <v>2617</v>
      </c>
      <c r="M90" s="272"/>
      <c r="N90" s="273"/>
      <c r="O90" s="390"/>
      <c r="P90" s="274"/>
      <c r="Q90" s="390"/>
      <c r="R90" s="266"/>
      <c r="S90" s="763" t="s">
        <v>63</v>
      </c>
      <c r="T90" s="580">
        <v>0</v>
      </c>
      <c r="U90" s="578"/>
      <c r="V90" s="576">
        <v>0</v>
      </c>
      <c r="W90" s="3"/>
    </row>
    <row r="91" spans="1:24" ht="23.25" customHeight="1" thickTop="1" thickBot="1">
      <c r="A91" s="748"/>
      <c r="B91" s="552"/>
      <c r="C91" s="717"/>
      <c r="D91" s="319"/>
      <c r="E91" s="621"/>
      <c r="F91" s="686"/>
      <c r="G91" s="750"/>
      <c r="H91" s="151" t="s">
        <v>24</v>
      </c>
      <c r="I91" s="23">
        <v>0</v>
      </c>
      <c r="J91" s="24">
        <v>0</v>
      </c>
      <c r="K91" s="394">
        <v>0</v>
      </c>
      <c r="L91" s="380">
        <v>0</v>
      </c>
      <c r="M91" s="23"/>
      <c r="N91" s="24"/>
      <c r="O91" s="394"/>
      <c r="P91" s="25"/>
      <c r="Q91" s="394"/>
      <c r="R91" s="275"/>
      <c r="S91" s="764"/>
      <c r="T91" s="581"/>
      <c r="U91" s="579"/>
      <c r="V91" s="577"/>
      <c r="W91" s="3"/>
    </row>
    <row r="92" spans="1:24" ht="20.25" customHeight="1" thickTop="1" thickBot="1">
      <c r="A92" s="748"/>
      <c r="B92" s="552"/>
      <c r="C92" s="717"/>
      <c r="D92" s="319"/>
      <c r="E92" s="621"/>
      <c r="F92" s="686"/>
      <c r="G92" s="750"/>
      <c r="H92" s="153" t="s">
        <v>32</v>
      </c>
      <c r="I92" s="129">
        <v>0</v>
      </c>
      <c r="J92" s="210">
        <v>0</v>
      </c>
      <c r="K92" s="391">
        <v>0</v>
      </c>
      <c r="L92" s="210">
        <v>0</v>
      </c>
      <c r="M92" s="189"/>
      <c r="N92" s="187"/>
      <c r="O92" s="431"/>
      <c r="P92" s="188"/>
      <c r="Q92" s="391"/>
      <c r="R92" s="129"/>
      <c r="S92" s="764"/>
      <c r="T92" s="581"/>
      <c r="U92" s="579"/>
      <c r="V92" s="577"/>
      <c r="W92" s="3"/>
    </row>
    <row r="93" spans="1:24" ht="20.25" customHeight="1" thickTop="1" thickBot="1">
      <c r="A93" s="748"/>
      <c r="B93" s="553"/>
      <c r="C93" s="718"/>
      <c r="D93" s="320"/>
      <c r="E93" s="622"/>
      <c r="F93" s="687"/>
      <c r="G93" s="751"/>
      <c r="H93" s="79" t="s">
        <v>13</v>
      </c>
      <c r="I93" s="80">
        <f t="shared" ref="I93:L93" si="22">SUM(I90:I92)</f>
        <v>2617</v>
      </c>
      <c r="J93" s="432">
        <f t="shared" si="22"/>
        <v>0</v>
      </c>
      <c r="K93" s="82">
        <f t="shared" si="22"/>
        <v>0</v>
      </c>
      <c r="L93" s="433">
        <f t="shared" si="22"/>
        <v>2617</v>
      </c>
      <c r="M93" s="80">
        <f t="shared" ref="M93:Q93" si="23">SUM(M90:M92)</f>
        <v>0</v>
      </c>
      <c r="N93" s="344">
        <f t="shared" si="23"/>
        <v>0</v>
      </c>
      <c r="O93" s="433">
        <f t="shared" si="23"/>
        <v>0</v>
      </c>
      <c r="P93" s="82">
        <f t="shared" si="23"/>
        <v>0</v>
      </c>
      <c r="Q93" s="80">
        <f t="shared" si="23"/>
        <v>0</v>
      </c>
      <c r="R93" s="82">
        <v>0</v>
      </c>
      <c r="S93" s="765"/>
      <c r="T93" s="147"/>
      <c r="U93" s="148"/>
      <c r="V93" s="149"/>
      <c r="W93" s="3"/>
      <c r="X93" s="196"/>
    </row>
    <row r="94" spans="1:24" ht="19.5" customHeight="1">
      <c r="A94" s="536" t="s">
        <v>18</v>
      </c>
      <c r="B94" s="598" t="s">
        <v>20</v>
      </c>
      <c r="C94" s="609" t="s">
        <v>146</v>
      </c>
      <c r="D94" s="319"/>
      <c r="E94" s="612" t="s">
        <v>68</v>
      </c>
      <c r="F94" s="561" t="s">
        <v>69</v>
      </c>
      <c r="G94" s="659" t="s">
        <v>80</v>
      </c>
      <c r="H94" s="157" t="s">
        <v>25</v>
      </c>
      <c r="I94" s="434">
        <v>947.79</v>
      </c>
      <c r="J94" s="53">
        <v>30.99</v>
      </c>
      <c r="K94" s="53">
        <v>0</v>
      </c>
      <c r="L94" s="434">
        <v>916.8</v>
      </c>
      <c r="M94" s="435">
        <v>22635</v>
      </c>
      <c r="N94" s="53">
        <v>303.42</v>
      </c>
      <c r="O94" s="53">
        <v>0</v>
      </c>
      <c r="P94" s="436">
        <v>48198.79</v>
      </c>
      <c r="Q94" s="434">
        <v>0</v>
      </c>
      <c r="R94" s="434">
        <v>0</v>
      </c>
      <c r="S94" s="682" t="s">
        <v>71</v>
      </c>
      <c r="T94" s="760">
        <v>6.9</v>
      </c>
      <c r="U94" s="578">
        <v>6.9</v>
      </c>
      <c r="V94" s="576">
        <v>6.9</v>
      </c>
      <c r="W94" s="3"/>
    </row>
    <row r="95" spans="1:24" ht="19.5" customHeight="1">
      <c r="A95" s="536"/>
      <c r="B95" s="598"/>
      <c r="C95" s="609"/>
      <c r="D95" s="319"/>
      <c r="E95" s="612"/>
      <c r="F95" s="561"/>
      <c r="G95" s="659"/>
      <c r="H95" s="206" t="s">
        <v>131</v>
      </c>
      <c r="I95" s="434">
        <v>0</v>
      </c>
      <c r="J95" s="53">
        <v>0</v>
      </c>
      <c r="K95" s="53">
        <v>0</v>
      </c>
      <c r="L95" s="434">
        <v>0</v>
      </c>
      <c r="M95" s="434">
        <v>25867</v>
      </c>
      <c r="N95" s="53">
        <v>303</v>
      </c>
      <c r="O95" s="53"/>
      <c r="P95" s="436">
        <v>26170</v>
      </c>
      <c r="Q95" s="434"/>
      <c r="R95" s="434"/>
      <c r="S95" s="683"/>
      <c r="T95" s="761"/>
      <c r="U95" s="590"/>
      <c r="V95" s="591"/>
      <c r="W95" s="3"/>
    </row>
    <row r="96" spans="1:24" ht="23.25" customHeight="1">
      <c r="A96" s="536"/>
      <c r="B96" s="598"/>
      <c r="C96" s="609"/>
      <c r="D96" s="319"/>
      <c r="E96" s="612"/>
      <c r="F96" s="561"/>
      <c r="G96" s="659"/>
      <c r="H96" s="158" t="s">
        <v>24</v>
      </c>
      <c r="I96" s="437">
        <v>10741.59</v>
      </c>
      <c r="J96" s="280">
        <v>351.21</v>
      </c>
      <c r="K96" s="280">
        <v>0</v>
      </c>
      <c r="L96" s="437">
        <v>10390.379999999999</v>
      </c>
      <c r="M96" s="437">
        <v>286758.40999999997</v>
      </c>
      <c r="N96" s="280">
        <v>3438.75</v>
      </c>
      <c r="O96" s="280">
        <v>0</v>
      </c>
      <c r="P96" s="438">
        <v>283319.65999999997</v>
      </c>
      <c r="Q96" s="437">
        <v>0</v>
      </c>
      <c r="R96" s="437">
        <v>0</v>
      </c>
      <c r="S96" s="683"/>
      <c r="T96" s="762"/>
      <c r="U96" s="579"/>
      <c r="V96" s="577"/>
      <c r="W96" s="3"/>
      <c r="X96" s="196"/>
    </row>
    <row r="97" spans="1:23" ht="24.75" customHeight="1" thickBot="1">
      <c r="A97" s="536"/>
      <c r="B97" s="598"/>
      <c r="C97" s="609"/>
      <c r="D97" s="319"/>
      <c r="E97" s="612"/>
      <c r="F97" s="561"/>
      <c r="G97" s="659"/>
      <c r="H97" s="181" t="s">
        <v>33</v>
      </c>
      <c r="I97" s="363">
        <v>947.79</v>
      </c>
      <c r="J97" s="83">
        <v>30.99</v>
      </c>
      <c r="K97" s="83">
        <v>0</v>
      </c>
      <c r="L97" s="363">
        <v>916.8</v>
      </c>
      <c r="M97" s="363">
        <v>25302.21</v>
      </c>
      <c r="N97" s="83">
        <v>303.42</v>
      </c>
      <c r="O97" s="83">
        <v>0</v>
      </c>
      <c r="P97" s="398">
        <v>24998.79</v>
      </c>
      <c r="Q97" s="363">
        <v>0</v>
      </c>
      <c r="R97" s="363">
        <v>0</v>
      </c>
      <c r="S97" s="683"/>
      <c r="T97" s="762"/>
      <c r="U97" s="579"/>
      <c r="V97" s="577"/>
      <c r="W97" s="3"/>
    </row>
    <row r="98" spans="1:23" ht="20.25" customHeight="1" thickBot="1">
      <c r="A98" s="569"/>
      <c r="B98" s="615"/>
      <c r="C98" s="610"/>
      <c r="D98" s="320"/>
      <c r="E98" s="613"/>
      <c r="F98" s="562"/>
      <c r="G98" s="660"/>
      <c r="H98" s="182" t="s">
        <v>13</v>
      </c>
      <c r="I98" s="445">
        <f>SUM(I94:I97)</f>
        <v>12637.170000000002</v>
      </c>
      <c r="J98" s="445">
        <f t="shared" ref="J98:R98" si="24">SUM(J94:J97)</f>
        <v>413.19</v>
      </c>
      <c r="K98" s="445">
        <f t="shared" si="24"/>
        <v>0</v>
      </c>
      <c r="L98" s="445">
        <f t="shared" si="24"/>
        <v>12223.979999999998</v>
      </c>
      <c r="M98" s="445">
        <f t="shared" si="24"/>
        <v>360562.62</v>
      </c>
      <c r="N98" s="445">
        <f t="shared" si="24"/>
        <v>4348.59</v>
      </c>
      <c r="O98" s="445">
        <f t="shared" si="24"/>
        <v>0</v>
      </c>
      <c r="P98" s="445">
        <f t="shared" si="24"/>
        <v>382687.23999999993</v>
      </c>
      <c r="Q98" s="268">
        <f t="shared" si="24"/>
        <v>0</v>
      </c>
      <c r="R98" s="268">
        <f t="shared" si="24"/>
        <v>0</v>
      </c>
      <c r="S98" s="684"/>
      <c r="T98" s="447"/>
      <c r="U98" s="184"/>
      <c r="V98" s="185"/>
      <c r="W98" s="3"/>
    </row>
    <row r="99" spans="1:23" ht="21" customHeight="1">
      <c r="A99" s="535" t="s">
        <v>18</v>
      </c>
      <c r="B99" s="597" t="s">
        <v>20</v>
      </c>
      <c r="C99" s="608" t="s">
        <v>141</v>
      </c>
      <c r="D99" s="318"/>
      <c r="E99" s="620" t="s">
        <v>72</v>
      </c>
      <c r="F99" s="560" t="s">
        <v>69</v>
      </c>
      <c r="G99" s="658" t="s">
        <v>80</v>
      </c>
      <c r="H99" s="441" t="s">
        <v>131</v>
      </c>
      <c r="I99" s="272">
        <f>+J99+L99</f>
        <v>1946</v>
      </c>
      <c r="J99" s="273">
        <v>379</v>
      </c>
      <c r="K99" s="273">
        <v>0</v>
      </c>
      <c r="L99" s="379">
        <v>1567</v>
      </c>
      <c r="M99" s="272">
        <v>72753</v>
      </c>
      <c r="N99" s="273">
        <v>793</v>
      </c>
      <c r="O99" s="273">
        <v>0</v>
      </c>
      <c r="P99" s="274">
        <v>71960</v>
      </c>
      <c r="Q99" s="390"/>
      <c r="R99" s="266"/>
      <c r="S99" s="635" t="s">
        <v>73</v>
      </c>
      <c r="T99" s="580">
        <v>494</v>
      </c>
      <c r="U99" s="578"/>
      <c r="V99" s="576"/>
      <c r="W99" s="3"/>
    </row>
    <row r="100" spans="1:23" ht="21" customHeight="1">
      <c r="A100" s="536"/>
      <c r="B100" s="598"/>
      <c r="C100" s="609"/>
      <c r="D100" s="319"/>
      <c r="E100" s="621"/>
      <c r="F100" s="561"/>
      <c r="G100" s="659"/>
      <c r="H100" s="442" t="s">
        <v>25</v>
      </c>
      <c r="I100" s="23">
        <v>0</v>
      </c>
      <c r="J100" s="24">
        <v>0</v>
      </c>
      <c r="K100" s="24">
        <v>0</v>
      </c>
      <c r="L100" s="380">
        <v>0</v>
      </c>
      <c r="M100" s="428">
        <v>20000</v>
      </c>
      <c r="N100" s="24">
        <v>0</v>
      </c>
      <c r="O100" s="24">
        <v>0</v>
      </c>
      <c r="P100" s="25">
        <v>2000</v>
      </c>
      <c r="Q100" s="439"/>
      <c r="R100" s="338"/>
      <c r="S100" s="636"/>
      <c r="T100" s="589"/>
      <c r="U100" s="590"/>
      <c r="V100" s="591"/>
      <c r="W100" s="3"/>
    </row>
    <row r="101" spans="1:23" ht="20.25" customHeight="1">
      <c r="A101" s="536"/>
      <c r="B101" s="598"/>
      <c r="C101" s="609"/>
      <c r="D101" s="319"/>
      <c r="E101" s="621"/>
      <c r="F101" s="561"/>
      <c r="G101" s="659"/>
      <c r="H101" s="443" t="s">
        <v>24</v>
      </c>
      <c r="I101" s="23">
        <f>+J101+L101</f>
        <v>24003</v>
      </c>
      <c r="J101" s="24">
        <v>4673</v>
      </c>
      <c r="K101" s="24">
        <v>0</v>
      </c>
      <c r="L101" s="380">
        <v>19330</v>
      </c>
      <c r="M101" s="23">
        <f t="shared" ref="M101:M102" si="25">+N101+P101</f>
        <v>425930</v>
      </c>
      <c r="N101" s="24">
        <v>4499</v>
      </c>
      <c r="O101" s="24">
        <v>0</v>
      </c>
      <c r="P101" s="25">
        <v>421431</v>
      </c>
      <c r="Q101" s="394"/>
      <c r="R101" s="275"/>
      <c r="S101" s="636"/>
      <c r="T101" s="581"/>
      <c r="U101" s="579"/>
      <c r="V101" s="577"/>
      <c r="W101" s="3"/>
    </row>
    <row r="102" spans="1:23" ht="21" customHeight="1" thickBot="1">
      <c r="A102" s="536"/>
      <c r="B102" s="598"/>
      <c r="C102" s="609"/>
      <c r="D102" s="319"/>
      <c r="E102" s="621"/>
      <c r="F102" s="561"/>
      <c r="G102" s="659"/>
      <c r="H102" s="444" t="s">
        <v>33</v>
      </c>
      <c r="I102" s="186">
        <v>0</v>
      </c>
      <c r="J102" s="187">
        <v>0</v>
      </c>
      <c r="K102" s="187">
        <v>0</v>
      </c>
      <c r="L102" s="376">
        <v>0</v>
      </c>
      <c r="M102" s="186">
        <f t="shared" si="25"/>
        <v>0</v>
      </c>
      <c r="N102" s="187">
        <v>0</v>
      </c>
      <c r="O102" s="187">
        <v>0</v>
      </c>
      <c r="P102" s="188">
        <v>0</v>
      </c>
      <c r="Q102" s="391"/>
      <c r="R102" s="129"/>
      <c r="S102" s="636"/>
      <c r="T102" s="581"/>
      <c r="U102" s="579"/>
      <c r="V102" s="577"/>
      <c r="W102" s="3"/>
    </row>
    <row r="103" spans="1:23" ht="23.25" customHeight="1" thickBot="1">
      <c r="A103" s="536"/>
      <c r="B103" s="598"/>
      <c r="C103" s="609"/>
      <c r="D103" s="319"/>
      <c r="E103" s="621"/>
      <c r="F103" s="561"/>
      <c r="G103" s="564"/>
      <c r="H103" s="68" t="s">
        <v>13</v>
      </c>
      <c r="I103" s="446">
        <f>SUM(I99:I102)</f>
        <v>25949</v>
      </c>
      <c r="J103" s="446">
        <f t="shared" ref="J103:R103" si="26">SUM(J99:J102)</f>
        <v>5052</v>
      </c>
      <c r="K103" s="446">
        <f t="shared" si="26"/>
        <v>0</v>
      </c>
      <c r="L103" s="446">
        <f t="shared" si="26"/>
        <v>20897</v>
      </c>
      <c r="M103" s="446">
        <f t="shared" si="26"/>
        <v>518683</v>
      </c>
      <c r="N103" s="446">
        <f t="shared" si="26"/>
        <v>5292</v>
      </c>
      <c r="O103" s="446">
        <f t="shared" si="26"/>
        <v>0</v>
      </c>
      <c r="P103" s="446">
        <f t="shared" si="26"/>
        <v>495391</v>
      </c>
      <c r="Q103" s="214">
        <f t="shared" si="26"/>
        <v>0</v>
      </c>
      <c r="R103" s="214">
        <f t="shared" si="26"/>
        <v>0</v>
      </c>
      <c r="S103" s="636"/>
      <c r="T103" s="154"/>
      <c r="U103" s="155"/>
      <c r="V103" s="156"/>
      <c r="W103" s="3"/>
    </row>
    <row r="104" spans="1:23" ht="23.25" customHeight="1">
      <c r="A104" s="160"/>
      <c r="B104" s="325"/>
      <c r="C104" s="198"/>
      <c r="D104" s="199"/>
      <c r="E104" s="611" t="s">
        <v>165</v>
      </c>
      <c r="F104" s="650" t="s">
        <v>52</v>
      </c>
      <c r="G104" s="746" t="s">
        <v>81</v>
      </c>
      <c r="H104" s="157" t="s">
        <v>32</v>
      </c>
      <c r="I104" s="266">
        <v>3417</v>
      </c>
      <c r="J104" s="273">
        <v>0</v>
      </c>
      <c r="K104" s="273">
        <v>0</v>
      </c>
      <c r="L104" s="390">
        <v>3417</v>
      </c>
      <c r="M104" s="266"/>
      <c r="N104" s="273"/>
      <c r="O104" s="273"/>
      <c r="P104" s="390"/>
      <c r="Q104" s="266"/>
      <c r="R104" s="266"/>
      <c r="S104" s="833" t="s">
        <v>74</v>
      </c>
      <c r="T104" s="580"/>
      <c r="U104" s="578"/>
      <c r="V104" s="576"/>
      <c r="W104" s="3"/>
    </row>
    <row r="105" spans="1:23" ht="19.5" customHeight="1">
      <c r="A105" s="616" t="s">
        <v>18</v>
      </c>
      <c r="B105" s="618" t="s">
        <v>20</v>
      </c>
      <c r="C105" s="596" t="s">
        <v>123</v>
      </c>
      <c r="D105" s="200"/>
      <c r="E105" s="612"/>
      <c r="F105" s="599"/>
      <c r="G105" s="667"/>
      <c r="H105" s="158" t="s">
        <v>25</v>
      </c>
      <c r="I105" s="275">
        <v>700</v>
      </c>
      <c r="J105" s="24">
        <v>0</v>
      </c>
      <c r="K105" s="24">
        <v>700</v>
      </c>
      <c r="L105" s="394">
        <v>0</v>
      </c>
      <c r="M105" s="275"/>
      <c r="N105" s="24"/>
      <c r="O105" s="24"/>
      <c r="P105" s="394"/>
      <c r="Q105" s="275"/>
      <c r="R105" s="275"/>
      <c r="S105" s="834"/>
      <c r="T105" s="581"/>
      <c r="U105" s="579"/>
      <c r="V105" s="577"/>
      <c r="W105" s="3"/>
    </row>
    <row r="106" spans="1:23" ht="22.5" customHeight="1">
      <c r="A106" s="616"/>
      <c r="B106" s="618"/>
      <c r="C106" s="596"/>
      <c r="D106" s="200"/>
      <c r="E106" s="612"/>
      <c r="F106" s="599"/>
      <c r="G106" s="667"/>
      <c r="H106" s="158" t="s">
        <v>24</v>
      </c>
      <c r="I106" s="275">
        <v>19665</v>
      </c>
      <c r="J106" s="24">
        <v>0</v>
      </c>
      <c r="K106" s="24">
        <v>0</v>
      </c>
      <c r="L106" s="275">
        <v>19665</v>
      </c>
      <c r="M106" s="275"/>
      <c r="N106" s="24"/>
      <c r="O106" s="24"/>
      <c r="P106" s="394"/>
      <c r="Q106" s="275"/>
      <c r="R106" s="275"/>
      <c r="S106" s="834"/>
      <c r="T106" s="581"/>
      <c r="U106" s="579"/>
      <c r="V106" s="577"/>
      <c r="W106" s="3"/>
    </row>
    <row r="107" spans="1:23" ht="23.25" customHeight="1" thickBot="1">
      <c r="A107" s="616"/>
      <c r="B107" s="618"/>
      <c r="C107" s="596"/>
      <c r="D107" s="200"/>
      <c r="E107" s="612"/>
      <c r="F107" s="599"/>
      <c r="G107" s="667"/>
      <c r="H107" s="159" t="s">
        <v>33</v>
      </c>
      <c r="I107" s="129">
        <v>0</v>
      </c>
      <c r="J107" s="210">
        <v>0</v>
      </c>
      <c r="K107" s="210">
        <v>0</v>
      </c>
      <c r="L107" s="391">
        <v>0</v>
      </c>
      <c r="M107" s="129"/>
      <c r="N107" s="210"/>
      <c r="O107" s="210"/>
      <c r="P107" s="391"/>
      <c r="Q107" s="129"/>
      <c r="R107" s="129"/>
      <c r="S107" s="834"/>
      <c r="T107" s="581"/>
      <c r="U107" s="579"/>
      <c r="V107" s="577"/>
      <c r="W107" s="3"/>
    </row>
    <row r="108" spans="1:23" ht="19.5" customHeight="1" thickBot="1">
      <c r="A108" s="617"/>
      <c r="B108" s="619"/>
      <c r="C108" s="614"/>
      <c r="D108" s="201"/>
      <c r="E108" s="613"/>
      <c r="F108" s="651"/>
      <c r="G108" s="668"/>
      <c r="H108" s="205" t="s">
        <v>13</v>
      </c>
      <c r="I108" s="448">
        <f>SUM(I104+I106)</f>
        <v>23082</v>
      </c>
      <c r="J108" s="449">
        <f>SUM(J104+J106)</f>
        <v>0</v>
      </c>
      <c r="K108" s="449">
        <f>SUM(K104+K106)</f>
        <v>0</v>
      </c>
      <c r="L108" s="450">
        <f>SUM(L103+L106)</f>
        <v>40562</v>
      </c>
      <c r="M108" s="448"/>
      <c r="N108" s="451"/>
      <c r="O108" s="452"/>
      <c r="P108" s="452"/>
      <c r="Q108" s="451"/>
      <c r="R108" s="452"/>
      <c r="S108" s="835"/>
      <c r="T108" s="183"/>
      <c r="U108" s="184"/>
      <c r="V108" s="185"/>
      <c r="W108" s="3"/>
    </row>
    <row r="109" spans="1:23" ht="27.75" customHeight="1">
      <c r="A109" s="536" t="s">
        <v>18</v>
      </c>
      <c r="B109" s="598" t="s">
        <v>20</v>
      </c>
      <c r="C109" s="609" t="s">
        <v>147</v>
      </c>
      <c r="D109" s="319"/>
      <c r="E109" s="612" t="s">
        <v>166</v>
      </c>
      <c r="F109" s="561" t="s">
        <v>69</v>
      </c>
      <c r="G109" s="659" t="s">
        <v>80</v>
      </c>
      <c r="H109" s="157" t="s">
        <v>25</v>
      </c>
      <c r="I109" s="338">
        <v>212015.46</v>
      </c>
      <c r="J109" s="338">
        <v>0</v>
      </c>
      <c r="K109" s="331">
        <v>0</v>
      </c>
      <c r="L109" s="338">
        <v>212015.46</v>
      </c>
      <c r="M109" s="453">
        <v>344972</v>
      </c>
      <c r="N109" s="338">
        <v>0</v>
      </c>
      <c r="O109" s="331">
        <v>0</v>
      </c>
      <c r="P109" s="338">
        <v>344972</v>
      </c>
      <c r="Q109" s="338">
        <v>0</v>
      </c>
      <c r="R109" s="338">
        <v>0</v>
      </c>
      <c r="S109" s="825" t="s">
        <v>70</v>
      </c>
      <c r="T109" s="580">
        <v>5861</v>
      </c>
      <c r="U109" s="578">
        <v>0</v>
      </c>
      <c r="V109" s="576">
        <v>0</v>
      </c>
      <c r="W109" s="3"/>
    </row>
    <row r="110" spans="1:23" ht="28.5" customHeight="1">
      <c r="A110" s="536"/>
      <c r="B110" s="598"/>
      <c r="C110" s="609"/>
      <c r="D110" s="319"/>
      <c r="E110" s="612"/>
      <c r="F110" s="561"/>
      <c r="G110" s="659"/>
      <c r="H110" s="206" t="s">
        <v>131</v>
      </c>
      <c r="I110" s="275">
        <v>114110</v>
      </c>
      <c r="J110" s="275">
        <v>0</v>
      </c>
      <c r="K110" s="24">
        <v>0</v>
      </c>
      <c r="L110" s="275">
        <v>114110</v>
      </c>
      <c r="M110" s="275">
        <v>0</v>
      </c>
      <c r="N110" s="275">
        <v>0</v>
      </c>
      <c r="O110" s="24">
        <v>0</v>
      </c>
      <c r="P110" s="275">
        <v>0</v>
      </c>
      <c r="Q110" s="30">
        <v>0</v>
      </c>
      <c r="R110" s="338">
        <v>0</v>
      </c>
      <c r="S110" s="825"/>
      <c r="T110" s="581"/>
      <c r="U110" s="579"/>
      <c r="V110" s="577"/>
      <c r="W110" s="3"/>
    </row>
    <row r="111" spans="1:23" ht="28.5" customHeight="1">
      <c r="A111" s="536"/>
      <c r="B111" s="598"/>
      <c r="C111" s="609"/>
      <c r="D111" s="319"/>
      <c r="E111" s="612"/>
      <c r="F111" s="561"/>
      <c r="G111" s="659"/>
      <c r="H111" s="158" t="s">
        <v>24</v>
      </c>
      <c r="I111" s="338">
        <v>584987.48</v>
      </c>
      <c r="J111" s="338">
        <v>0</v>
      </c>
      <c r="K111" s="331">
        <v>0</v>
      </c>
      <c r="L111" s="338">
        <v>584987.48</v>
      </c>
      <c r="M111" s="338">
        <v>276632.25</v>
      </c>
      <c r="N111" s="338">
        <v>0</v>
      </c>
      <c r="O111" s="331">
        <v>0</v>
      </c>
      <c r="P111" s="338">
        <v>276632.25</v>
      </c>
      <c r="Q111" s="338">
        <v>0</v>
      </c>
      <c r="R111" s="275">
        <v>0</v>
      </c>
      <c r="S111" s="825"/>
      <c r="T111" s="581"/>
      <c r="U111" s="579"/>
      <c r="V111" s="577"/>
      <c r="W111" s="3"/>
    </row>
    <row r="112" spans="1:23" ht="26.25" customHeight="1" thickBot="1">
      <c r="A112" s="536"/>
      <c r="B112" s="598"/>
      <c r="C112" s="609"/>
      <c r="D112" s="319"/>
      <c r="E112" s="612"/>
      <c r="F112" s="561"/>
      <c r="G112" s="659"/>
      <c r="H112" s="181" t="s">
        <v>33</v>
      </c>
      <c r="I112" s="129">
        <v>51616.54</v>
      </c>
      <c r="J112" s="210">
        <v>0</v>
      </c>
      <c r="K112" s="210">
        <v>0</v>
      </c>
      <c r="L112" s="391">
        <v>51616.54</v>
      </c>
      <c r="M112" s="129">
        <v>24408.73</v>
      </c>
      <c r="N112" s="210">
        <v>0</v>
      </c>
      <c r="O112" s="210">
        <v>0</v>
      </c>
      <c r="P112" s="391">
        <v>24408.73</v>
      </c>
      <c r="Q112" s="129">
        <v>0</v>
      </c>
      <c r="R112" s="129">
        <v>0</v>
      </c>
      <c r="S112" s="825"/>
      <c r="T112" s="581"/>
      <c r="U112" s="579"/>
      <c r="V112" s="577"/>
      <c r="W112" s="3"/>
    </row>
    <row r="113" spans="1:23" ht="30" customHeight="1" thickBot="1">
      <c r="A113" s="745"/>
      <c r="B113" s="615"/>
      <c r="C113" s="610"/>
      <c r="D113" s="320"/>
      <c r="E113" s="613"/>
      <c r="F113" s="562"/>
      <c r="G113" s="660"/>
      <c r="H113" s="182" t="s">
        <v>13</v>
      </c>
      <c r="I113" s="445">
        <f>SUM(I109:I112)</f>
        <v>962729.48</v>
      </c>
      <c r="J113" s="445">
        <f t="shared" ref="J113:R113" si="27">SUM(J109:J112)</f>
        <v>0</v>
      </c>
      <c r="K113" s="445">
        <f t="shared" si="27"/>
        <v>0</v>
      </c>
      <c r="L113" s="445">
        <f t="shared" si="27"/>
        <v>962729.48</v>
      </c>
      <c r="M113" s="268">
        <f t="shared" si="27"/>
        <v>646012.98</v>
      </c>
      <c r="N113" s="268">
        <f t="shared" si="27"/>
        <v>0</v>
      </c>
      <c r="O113" s="268">
        <f t="shared" si="27"/>
        <v>0</v>
      </c>
      <c r="P113" s="268">
        <f t="shared" si="27"/>
        <v>646012.98</v>
      </c>
      <c r="Q113" s="268">
        <f t="shared" si="27"/>
        <v>0</v>
      </c>
      <c r="R113" s="268">
        <f t="shared" si="27"/>
        <v>0</v>
      </c>
      <c r="S113" s="826"/>
      <c r="T113" s="147"/>
      <c r="U113" s="148"/>
      <c r="V113" s="149"/>
      <c r="W113" s="3"/>
    </row>
    <row r="114" spans="1:23" ht="24.75" customHeight="1">
      <c r="A114" s="310"/>
      <c r="B114" s="312"/>
      <c r="C114" s="202"/>
      <c r="D114" s="202"/>
      <c r="E114" s="612" t="s">
        <v>167</v>
      </c>
      <c r="F114" s="337"/>
      <c r="G114" s="322"/>
      <c r="H114" s="454" t="s">
        <v>32</v>
      </c>
      <c r="I114" s="457">
        <v>0</v>
      </c>
      <c r="J114" s="458">
        <v>0</v>
      </c>
      <c r="K114" s="458">
        <v>0</v>
      </c>
      <c r="L114" s="459">
        <v>0</v>
      </c>
      <c r="M114" s="460"/>
      <c r="N114" s="461"/>
      <c r="O114" s="461"/>
      <c r="P114" s="460"/>
      <c r="Q114" s="462"/>
      <c r="R114" s="462"/>
      <c r="S114" s="682" t="s">
        <v>73</v>
      </c>
      <c r="T114" s="580">
        <v>0</v>
      </c>
      <c r="U114" s="578"/>
      <c r="V114" s="849"/>
      <c r="W114" s="3"/>
    </row>
    <row r="115" spans="1:23" ht="30.75" customHeight="1">
      <c r="A115" s="536" t="s">
        <v>18</v>
      </c>
      <c r="B115" s="598" t="s">
        <v>20</v>
      </c>
      <c r="C115" s="609" t="s">
        <v>148</v>
      </c>
      <c r="D115" s="202"/>
      <c r="E115" s="612"/>
      <c r="F115" s="689" t="s">
        <v>75</v>
      </c>
      <c r="G115" s="659" t="s">
        <v>80</v>
      </c>
      <c r="H115" s="455" t="s">
        <v>25</v>
      </c>
      <c r="I115" s="463">
        <v>28990</v>
      </c>
      <c r="J115" s="464">
        <v>40</v>
      </c>
      <c r="K115" s="464">
        <v>1136.8499999999999</v>
      </c>
      <c r="L115" s="465">
        <v>27813.15</v>
      </c>
      <c r="M115" s="466"/>
      <c r="N115" s="464"/>
      <c r="O115" s="464"/>
      <c r="P115" s="464"/>
      <c r="Q115" s="467"/>
      <c r="R115" s="467"/>
      <c r="S115" s="683"/>
      <c r="T115" s="581"/>
      <c r="U115" s="579"/>
      <c r="V115" s="850"/>
      <c r="W115" s="3"/>
    </row>
    <row r="116" spans="1:23" ht="26.25" customHeight="1">
      <c r="A116" s="536"/>
      <c r="B116" s="598"/>
      <c r="C116" s="609"/>
      <c r="D116" s="202"/>
      <c r="E116" s="612"/>
      <c r="F116" s="689"/>
      <c r="G116" s="659"/>
      <c r="H116" s="455" t="s">
        <v>24</v>
      </c>
      <c r="I116" s="463">
        <v>26784</v>
      </c>
      <c r="J116" s="464">
        <f t="shared" ref="J116:J117" si="28">+I116*0.018645</f>
        <v>499.38767999999993</v>
      </c>
      <c r="K116" s="464">
        <v>499.39</v>
      </c>
      <c r="L116" s="465">
        <f t="shared" ref="L116:L117" si="29">+I116-J116</f>
        <v>26284.61232</v>
      </c>
      <c r="M116" s="466"/>
      <c r="N116" s="464"/>
      <c r="O116" s="468"/>
      <c r="P116" s="464"/>
      <c r="Q116" s="467"/>
      <c r="R116" s="467"/>
      <c r="S116" s="683"/>
      <c r="T116" s="581"/>
      <c r="U116" s="579"/>
      <c r="V116" s="850"/>
      <c r="W116" s="3"/>
    </row>
    <row r="117" spans="1:23" ht="25.5" customHeight="1" thickBot="1">
      <c r="A117" s="536"/>
      <c r="B117" s="598"/>
      <c r="C117" s="609"/>
      <c r="D117" s="202"/>
      <c r="E117" s="612"/>
      <c r="F117" s="689"/>
      <c r="G117" s="659"/>
      <c r="H117" s="456" t="s">
        <v>33</v>
      </c>
      <c r="I117" s="469">
        <v>26784</v>
      </c>
      <c r="J117" s="470">
        <f t="shared" si="28"/>
        <v>499.38767999999993</v>
      </c>
      <c r="K117" s="470">
        <v>499.39</v>
      </c>
      <c r="L117" s="471">
        <f t="shared" si="29"/>
        <v>26284.61232</v>
      </c>
      <c r="M117" s="472"/>
      <c r="N117" s="473"/>
      <c r="O117" s="474"/>
      <c r="P117" s="473"/>
      <c r="Q117" s="475"/>
      <c r="R117" s="475"/>
      <c r="S117" s="683"/>
      <c r="T117" s="581"/>
      <c r="U117" s="579"/>
      <c r="V117" s="850"/>
      <c r="W117" s="3"/>
    </row>
    <row r="118" spans="1:23" ht="31.5" customHeight="1" thickBot="1">
      <c r="A118" s="569"/>
      <c r="B118" s="615"/>
      <c r="C118" s="610"/>
      <c r="D118" s="203"/>
      <c r="E118" s="613"/>
      <c r="F118" s="690"/>
      <c r="G118" s="660"/>
      <c r="H118" s="78" t="s">
        <v>13</v>
      </c>
      <c r="I118" s="476">
        <f>SUM(I114:I117)</f>
        <v>82558</v>
      </c>
      <c r="J118" s="477">
        <f t="shared" ref="J118:R118" si="30">SUM(J114:J117)</f>
        <v>1038.7753599999999</v>
      </c>
      <c r="K118" s="477">
        <f t="shared" si="30"/>
        <v>2135.6299999999997</v>
      </c>
      <c r="L118" s="478">
        <f t="shared" si="30"/>
        <v>80382.374639999995</v>
      </c>
      <c r="M118" s="479">
        <f t="shared" si="30"/>
        <v>0</v>
      </c>
      <c r="N118" s="480">
        <f t="shared" si="30"/>
        <v>0</v>
      </c>
      <c r="O118" s="480">
        <f t="shared" si="30"/>
        <v>0</v>
      </c>
      <c r="P118" s="480">
        <f t="shared" si="30"/>
        <v>0</v>
      </c>
      <c r="Q118" s="480">
        <f t="shared" si="30"/>
        <v>0</v>
      </c>
      <c r="R118" s="270">
        <f t="shared" si="30"/>
        <v>0</v>
      </c>
      <c r="S118" s="684"/>
      <c r="T118" s="144"/>
      <c r="U118" s="145"/>
      <c r="V118" s="204"/>
      <c r="W118" s="3"/>
    </row>
    <row r="119" spans="1:23" ht="31.5" customHeight="1" thickBot="1">
      <c r="A119" s="535" t="s">
        <v>18</v>
      </c>
      <c r="B119" s="597" t="s">
        <v>20</v>
      </c>
      <c r="C119" s="608" t="s">
        <v>149</v>
      </c>
      <c r="D119" s="318"/>
      <c r="E119" s="620" t="s">
        <v>119</v>
      </c>
      <c r="F119" s="688" t="s">
        <v>69</v>
      </c>
      <c r="G119" s="658" t="s">
        <v>80</v>
      </c>
      <c r="H119" s="150" t="s">
        <v>25</v>
      </c>
      <c r="I119" s="338">
        <v>89000</v>
      </c>
      <c r="J119" s="331">
        <v>5810</v>
      </c>
      <c r="K119" s="332">
        <v>0</v>
      </c>
      <c r="L119" s="481">
        <f>+I119-J119</f>
        <v>83190</v>
      </c>
      <c r="M119" s="482">
        <v>333783</v>
      </c>
      <c r="N119" s="483">
        <v>493606.06</v>
      </c>
      <c r="O119" s="483">
        <v>750</v>
      </c>
      <c r="P119" s="483">
        <v>333783</v>
      </c>
      <c r="Q119" s="338">
        <v>0</v>
      </c>
      <c r="R119" s="338">
        <v>0</v>
      </c>
      <c r="S119" s="635" t="s">
        <v>70</v>
      </c>
      <c r="T119" s="584">
        <v>3</v>
      </c>
      <c r="U119" s="607">
        <v>0</v>
      </c>
      <c r="V119" s="606">
        <v>0</v>
      </c>
      <c r="W119" s="3"/>
    </row>
    <row r="120" spans="1:23" ht="24.75" customHeight="1" thickBot="1">
      <c r="A120" s="536"/>
      <c r="B120" s="598"/>
      <c r="C120" s="609"/>
      <c r="D120" s="319"/>
      <c r="E120" s="621"/>
      <c r="F120" s="689"/>
      <c r="G120" s="659"/>
      <c r="H120" s="161" t="s">
        <v>131</v>
      </c>
      <c r="I120" s="338">
        <v>127612</v>
      </c>
      <c r="J120" s="331"/>
      <c r="K120" s="332"/>
      <c r="L120" s="484">
        <v>127612</v>
      </c>
      <c r="M120" s="466">
        <v>0</v>
      </c>
      <c r="N120" s="464">
        <v>0</v>
      </c>
      <c r="O120" s="464">
        <v>0</v>
      </c>
      <c r="P120" s="464">
        <v>0</v>
      </c>
      <c r="Q120" s="338"/>
      <c r="R120" s="338"/>
      <c r="S120" s="636"/>
      <c r="T120" s="585"/>
      <c r="U120" s="601"/>
      <c r="V120" s="602"/>
      <c r="W120" s="3"/>
    </row>
    <row r="121" spans="1:23" ht="20.25" customHeight="1" thickBot="1">
      <c r="A121" s="536"/>
      <c r="B121" s="598"/>
      <c r="C121" s="609"/>
      <c r="D121" s="319"/>
      <c r="E121" s="621"/>
      <c r="F121" s="689"/>
      <c r="G121" s="659"/>
      <c r="H121" s="151" t="s">
        <v>24</v>
      </c>
      <c r="I121" s="275">
        <v>951996</v>
      </c>
      <c r="J121" s="24">
        <v>13380</v>
      </c>
      <c r="K121" s="25">
        <v>0</v>
      </c>
      <c r="L121" s="484">
        <f t="shared" ref="L121:L122" si="31">+I121-J121</f>
        <v>938616</v>
      </c>
      <c r="M121" s="466">
        <v>223726.83</v>
      </c>
      <c r="N121" s="464">
        <v>223726.83</v>
      </c>
      <c r="O121" s="468">
        <v>2912</v>
      </c>
      <c r="P121" s="464">
        <v>220814.83</v>
      </c>
      <c r="Q121" s="275">
        <v>0</v>
      </c>
      <c r="R121" s="275">
        <v>0</v>
      </c>
      <c r="S121" s="636"/>
      <c r="T121" s="585"/>
      <c r="U121" s="601"/>
      <c r="V121" s="602"/>
      <c r="W121" s="3"/>
    </row>
    <row r="122" spans="1:23" ht="18.75" customHeight="1" thickBot="1">
      <c r="A122" s="536"/>
      <c r="B122" s="598"/>
      <c r="C122" s="609"/>
      <c r="D122" s="319"/>
      <c r="E122" s="621"/>
      <c r="F122" s="689"/>
      <c r="G122" s="659"/>
      <c r="H122" s="152" t="s">
        <v>33</v>
      </c>
      <c r="I122" s="129">
        <v>84000</v>
      </c>
      <c r="J122" s="210">
        <v>810</v>
      </c>
      <c r="K122" s="188">
        <v>0</v>
      </c>
      <c r="L122" s="485">
        <f t="shared" si="31"/>
        <v>83190</v>
      </c>
      <c r="M122" s="472">
        <v>19740.599999999999</v>
      </c>
      <c r="N122" s="473">
        <v>19740.599999999999</v>
      </c>
      <c r="O122" s="474">
        <v>288</v>
      </c>
      <c r="P122" s="473">
        <v>19452.599999999999</v>
      </c>
      <c r="Q122" s="129">
        <v>0</v>
      </c>
      <c r="R122" s="129">
        <v>0</v>
      </c>
      <c r="S122" s="636"/>
      <c r="T122" s="594"/>
      <c r="U122" s="593"/>
      <c r="V122" s="592"/>
      <c r="W122" s="3"/>
    </row>
    <row r="123" spans="1:23" ht="24.75" customHeight="1" thickBot="1">
      <c r="A123" s="569"/>
      <c r="B123" s="615"/>
      <c r="C123" s="610"/>
      <c r="D123" s="320"/>
      <c r="E123" s="622"/>
      <c r="F123" s="690"/>
      <c r="G123" s="660"/>
      <c r="H123" s="91" t="s">
        <v>13</v>
      </c>
      <c r="I123" s="80">
        <f>SUM(I119:I122)</f>
        <v>1252608</v>
      </c>
      <c r="J123" s="80">
        <f t="shared" ref="J123:R123" si="32">SUM(J119:J122)</f>
        <v>20000</v>
      </c>
      <c r="K123" s="80">
        <f t="shared" si="32"/>
        <v>0</v>
      </c>
      <c r="L123" s="80">
        <f t="shared" si="32"/>
        <v>1232608</v>
      </c>
      <c r="M123" s="80">
        <f t="shared" si="32"/>
        <v>577250.42999999993</v>
      </c>
      <c r="N123" s="80">
        <f t="shared" si="32"/>
        <v>737073.49</v>
      </c>
      <c r="O123" s="80">
        <f t="shared" si="32"/>
        <v>3950</v>
      </c>
      <c r="P123" s="80">
        <f t="shared" si="32"/>
        <v>574050.42999999993</v>
      </c>
      <c r="Q123" s="80">
        <f t="shared" si="32"/>
        <v>0</v>
      </c>
      <c r="R123" s="80">
        <f t="shared" si="32"/>
        <v>0</v>
      </c>
      <c r="S123" s="637"/>
      <c r="T123" s="147"/>
      <c r="U123" s="148"/>
      <c r="V123" s="149"/>
      <c r="W123" s="3"/>
    </row>
    <row r="124" spans="1:23" ht="19.5" customHeight="1">
      <c r="A124" s="535" t="s">
        <v>18</v>
      </c>
      <c r="B124" s="597" t="s">
        <v>20</v>
      </c>
      <c r="C124" s="595" t="s">
        <v>150</v>
      </c>
      <c r="D124" s="314"/>
      <c r="E124" s="620" t="s">
        <v>53</v>
      </c>
      <c r="F124" s="560" t="s">
        <v>51</v>
      </c>
      <c r="G124" s="572" t="s">
        <v>26</v>
      </c>
      <c r="H124" s="150" t="s">
        <v>24</v>
      </c>
      <c r="I124" s="266">
        <v>0</v>
      </c>
      <c r="J124" s="273">
        <v>0</v>
      </c>
      <c r="K124" s="273">
        <v>0</v>
      </c>
      <c r="L124" s="390">
        <v>0</v>
      </c>
      <c r="M124" s="266">
        <v>0</v>
      </c>
      <c r="N124" s="273">
        <v>0</v>
      </c>
      <c r="O124" s="273">
        <v>0</v>
      </c>
      <c r="P124" s="484">
        <v>0</v>
      </c>
      <c r="Q124" s="111">
        <v>0</v>
      </c>
      <c r="R124" s="486">
        <v>0</v>
      </c>
      <c r="S124" s="742" t="s">
        <v>46</v>
      </c>
      <c r="T124" s="580">
        <v>20</v>
      </c>
      <c r="U124" s="578">
        <v>40</v>
      </c>
      <c r="V124" s="576">
        <v>40</v>
      </c>
      <c r="W124" s="3"/>
    </row>
    <row r="125" spans="1:23" ht="19.5" customHeight="1">
      <c r="A125" s="536"/>
      <c r="B125" s="598"/>
      <c r="C125" s="596"/>
      <c r="D125" s="315"/>
      <c r="E125" s="621"/>
      <c r="F125" s="561"/>
      <c r="G125" s="573"/>
      <c r="H125" s="151" t="s">
        <v>33</v>
      </c>
      <c r="I125" s="275">
        <v>0</v>
      </c>
      <c r="J125" s="24">
        <v>0</v>
      </c>
      <c r="K125" s="24">
        <v>0</v>
      </c>
      <c r="L125" s="394">
        <v>0</v>
      </c>
      <c r="M125" s="275">
        <v>0</v>
      </c>
      <c r="N125" s="24">
        <v>0</v>
      </c>
      <c r="O125" s="24">
        <v>0</v>
      </c>
      <c r="P125" s="487">
        <v>0</v>
      </c>
      <c r="Q125" s="30">
        <v>0</v>
      </c>
      <c r="R125" s="488">
        <v>0</v>
      </c>
      <c r="S125" s="743"/>
      <c r="T125" s="581"/>
      <c r="U125" s="579"/>
      <c r="V125" s="577"/>
      <c r="W125" s="3"/>
    </row>
    <row r="126" spans="1:23" ht="18" customHeight="1" thickBot="1">
      <c r="A126" s="536"/>
      <c r="B126" s="598"/>
      <c r="C126" s="596"/>
      <c r="D126" s="315"/>
      <c r="E126" s="621"/>
      <c r="F126" s="561"/>
      <c r="G126" s="573"/>
      <c r="H126" s="152" t="s">
        <v>25</v>
      </c>
      <c r="I126" s="178">
        <v>0</v>
      </c>
      <c r="J126" s="117">
        <v>0</v>
      </c>
      <c r="K126" s="117">
        <v>0</v>
      </c>
      <c r="L126" s="391">
        <v>0</v>
      </c>
      <c r="M126" s="186">
        <v>0</v>
      </c>
      <c r="N126" s="489">
        <v>0</v>
      </c>
      <c r="O126" s="489">
        <v>0</v>
      </c>
      <c r="P126" s="190">
        <v>0</v>
      </c>
      <c r="Q126" s="490">
        <v>10000</v>
      </c>
      <c r="R126" s="491">
        <v>10000</v>
      </c>
      <c r="S126" s="743"/>
      <c r="T126" s="581"/>
      <c r="U126" s="579"/>
      <c r="V126" s="577"/>
      <c r="W126" s="3"/>
    </row>
    <row r="127" spans="1:23" ht="16.5" customHeight="1" thickBot="1">
      <c r="A127" s="569"/>
      <c r="B127" s="615"/>
      <c r="C127" s="614"/>
      <c r="D127" s="316"/>
      <c r="E127" s="622"/>
      <c r="F127" s="562"/>
      <c r="G127" s="629"/>
      <c r="H127" s="91" t="s">
        <v>13</v>
      </c>
      <c r="I127" s="80">
        <v>0</v>
      </c>
      <c r="J127" s="344">
        <v>0</v>
      </c>
      <c r="K127" s="344">
        <v>0</v>
      </c>
      <c r="L127" s="87">
        <v>0</v>
      </c>
      <c r="M127" s="214">
        <v>0</v>
      </c>
      <c r="N127" s="364">
        <v>0</v>
      </c>
      <c r="O127" s="492">
        <v>0</v>
      </c>
      <c r="P127" s="369">
        <v>0</v>
      </c>
      <c r="Q127" s="82">
        <f>SUM(Q124:Q126)</f>
        <v>10000</v>
      </c>
      <c r="R127" s="82">
        <f>SUM(R124:R126)</f>
        <v>10000</v>
      </c>
      <c r="S127" s="744"/>
      <c r="T127" s="147"/>
      <c r="U127" s="148"/>
      <c r="V127" s="149"/>
      <c r="W127" s="3"/>
    </row>
    <row r="128" spans="1:23" ht="26.25" customHeight="1">
      <c r="A128" s="535" t="s">
        <v>18</v>
      </c>
      <c r="B128" s="597" t="s">
        <v>20</v>
      </c>
      <c r="C128" s="595" t="s">
        <v>152</v>
      </c>
      <c r="D128" s="314"/>
      <c r="E128" s="620" t="s">
        <v>85</v>
      </c>
      <c r="F128" s="560" t="s">
        <v>103</v>
      </c>
      <c r="G128" s="572" t="s">
        <v>94</v>
      </c>
      <c r="H128" s="88" t="s">
        <v>25</v>
      </c>
      <c r="I128" s="92">
        <v>0</v>
      </c>
      <c r="J128" s="77">
        <v>0</v>
      </c>
      <c r="K128" s="77">
        <v>0</v>
      </c>
      <c r="L128" s="381">
        <f>SUM(I128-J128)</f>
        <v>0</v>
      </c>
      <c r="M128" s="92"/>
      <c r="N128" s="77"/>
      <c r="O128" s="77"/>
      <c r="P128" s="93"/>
      <c r="Q128" s="278"/>
      <c r="R128" s="397"/>
      <c r="S128" s="582" t="s">
        <v>98</v>
      </c>
      <c r="T128" s="584">
        <v>0</v>
      </c>
      <c r="U128" s="607">
        <v>0</v>
      </c>
      <c r="V128" s="606">
        <v>0</v>
      </c>
      <c r="W128" s="3"/>
    </row>
    <row r="129" spans="1:25" ht="27.75" customHeight="1" thickBot="1">
      <c r="A129" s="536"/>
      <c r="B129" s="598"/>
      <c r="C129" s="596"/>
      <c r="D129" s="315"/>
      <c r="E129" s="621"/>
      <c r="F129" s="561"/>
      <c r="G129" s="573"/>
      <c r="H129" s="90" t="s">
        <v>24</v>
      </c>
      <c r="I129" s="276">
        <v>19801.400000000001</v>
      </c>
      <c r="J129" s="83">
        <v>0</v>
      </c>
      <c r="K129" s="83">
        <v>0</v>
      </c>
      <c r="L129" s="383">
        <f>SUM(I129-J129)</f>
        <v>19801.400000000001</v>
      </c>
      <c r="M129" s="411"/>
      <c r="N129" s="412"/>
      <c r="O129" s="412"/>
      <c r="P129" s="413"/>
      <c r="Q129" s="285"/>
      <c r="R129" s="398"/>
      <c r="S129" s="633"/>
      <c r="T129" s="594"/>
      <c r="U129" s="593"/>
      <c r="V129" s="592"/>
      <c r="W129" s="3"/>
    </row>
    <row r="130" spans="1:25" ht="24.75" customHeight="1" thickBot="1">
      <c r="A130" s="569"/>
      <c r="B130" s="615"/>
      <c r="C130" s="614"/>
      <c r="D130" s="316"/>
      <c r="E130" s="622"/>
      <c r="F130" s="562"/>
      <c r="G130" s="629"/>
      <c r="H130" s="91" t="s">
        <v>13</v>
      </c>
      <c r="I130" s="81">
        <f>SUM(I128:I129)</f>
        <v>19801.400000000001</v>
      </c>
      <c r="J130" s="344">
        <v>0</v>
      </c>
      <c r="K130" s="344">
        <v>0</v>
      </c>
      <c r="L130" s="345">
        <f>SUM(L128:L129)</f>
        <v>19801.400000000001</v>
      </c>
      <c r="M130" s="365">
        <f>SUM(M128:M129)</f>
        <v>0</v>
      </c>
      <c r="N130" s="370">
        <f>SUM(N128:N129)</f>
        <v>0</v>
      </c>
      <c r="O130" s="370">
        <v>0</v>
      </c>
      <c r="P130" s="493">
        <f>SUM(P128:P129)</f>
        <v>0</v>
      </c>
      <c r="Q130" s="82">
        <f>SUM(Q128:Q129)</f>
        <v>0</v>
      </c>
      <c r="R130" s="433">
        <v>0</v>
      </c>
      <c r="S130" s="634"/>
      <c r="T130" s="147"/>
      <c r="U130" s="148"/>
      <c r="V130" s="149"/>
      <c r="W130" s="3"/>
    </row>
    <row r="131" spans="1:25" ht="28.5" customHeight="1">
      <c r="A131" s="535" t="s">
        <v>18</v>
      </c>
      <c r="B131" s="597" t="s">
        <v>20</v>
      </c>
      <c r="C131" s="595" t="s">
        <v>153</v>
      </c>
      <c r="D131" s="314"/>
      <c r="E131" s="620" t="s">
        <v>120</v>
      </c>
      <c r="F131" s="560" t="s">
        <v>104</v>
      </c>
      <c r="G131" s="572" t="s">
        <v>93</v>
      </c>
      <c r="H131" s="88" t="s">
        <v>25</v>
      </c>
      <c r="I131" s="92">
        <v>3366</v>
      </c>
      <c r="J131" s="77">
        <v>0</v>
      </c>
      <c r="K131" s="77">
        <v>0</v>
      </c>
      <c r="L131" s="93">
        <v>3366</v>
      </c>
      <c r="M131" s="292">
        <v>3060</v>
      </c>
      <c r="N131" s="77">
        <v>0</v>
      </c>
      <c r="O131" s="77">
        <v>0</v>
      </c>
      <c r="P131" s="93">
        <v>3060</v>
      </c>
      <c r="Q131" s="70"/>
      <c r="R131" s="70"/>
      <c r="S131" s="635" t="s">
        <v>99</v>
      </c>
      <c r="T131" s="584">
        <v>90</v>
      </c>
      <c r="U131" s="607"/>
      <c r="V131" s="606"/>
      <c r="W131" s="3"/>
    </row>
    <row r="132" spans="1:25" ht="24" customHeight="1" thickBot="1">
      <c r="A132" s="536"/>
      <c r="B132" s="598"/>
      <c r="C132" s="596"/>
      <c r="D132" s="315"/>
      <c r="E132" s="621"/>
      <c r="F132" s="561"/>
      <c r="G132" s="573"/>
      <c r="H132" s="90" t="s">
        <v>24</v>
      </c>
      <c r="I132" s="276">
        <v>0</v>
      </c>
      <c r="J132" s="83">
        <v>0</v>
      </c>
      <c r="K132" s="83">
        <v>0</v>
      </c>
      <c r="L132" s="94">
        <v>0</v>
      </c>
      <c r="M132" s="276">
        <v>0</v>
      </c>
      <c r="N132" s="83">
        <v>0</v>
      </c>
      <c r="O132" s="83">
        <v>0</v>
      </c>
      <c r="P132" s="94">
        <v>0</v>
      </c>
      <c r="Q132" s="130"/>
      <c r="R132" s="130"/>
      <c r="S132" s="636"/>
      <c r="T132" s="594"/>
      <c r="U132" s="593"/>
      <c r="V132" s="592"/>
      <c r="W132" s="3"/>
      <c r="Y132" s="196"/>
    </row>
    <row r="133" spans="1:25" ht="27.75" customHeight="1" thickBot="1">
      <c r="A133" s="569"/>
      <c r="B133" s="615"/>
      <c r="C133" s="614"/>
      <c r="D133" s="316"/>
      <c r="E133" s="622"/>
      <c r="F133" s="562"/>
      <c r="G133" s="629"/>
      <c r="H133" s="91" t="s">
        <v>13</v>
      </c>
      <c r="I133" s="296">
        <f>SUM(I131:I132)</f>
        <v>3366</v>
      </c>
      <c r="J133" s="296">
        <f t="shared" ref="J133:P133" si="33">SUM(J131:J132)</f>
        <v>0</v>
      </c>
      <c r="K133" s="296">
        <f t="shared" si="33"/>
        <v>0</v>
      </c>
      <c r="L133" s="296">
        <f t="shared" si="33"/>
        <v>3366</v>
      </c>
      <c r="M133" s="296">
        <f t="shared" si="33"/>
        <v>3060</v>
      </c>
      <c r="N133" s="296">
        <f t="shared" si="33"/>
        <v>0</v>
      </c>
      <c r="O133" s="296">
        <f t="shared" si="33"/>
        <v>0</v>
      </c>
      <c r="P133" s="296">
        <f t="shared" si="33"/>
        <v>3060</v>
      </c>
      <c r="Q133" s="100"/>
      <c r="R133" s="101"/>
      <c r="S133" s="637"/>
      <c r="T133" s="147"/>
      <c r="U133" s="148"/>
      <c r="V133" s="149"/>
      <c r="W133" s="3"/>
    </row>
    <row r="134" spans="1:25" ht="16.5" customHeight="1">
      <c r="A134" s="535" t="s">
        <v>18</v>
      </c>
      <c r="B134" s="597" t="s">
        <v>20</v>
      </c>
      <c r="C134" s="595" t="s">
        <v>154</v>
      </c>
      <c r="D134" s="314"/>
      <c r="E134" s="620" t="s">
        <v>86</v>
      </c>
      <c r="F134" s="560" t="s">
        <v>41</v>
      </c>
      <c r="G134" s="572" t="s">
        <v>95</v>
      </c>
      <c r="H134" s="494" t="s">
        <v>25</v>
      </c>
      <c r="I134" s="92">
        <v>48204.87</v>
      </c>
      <c r="J134" s="77">
        <v>1131.7</v>
      </c>
      <c r="K134" s="77">
        <v>0</v>
      </c>
      <c r="L134" s="381">
        <v>47073.17</v>
      </c>
      <c r="M134" s="346">
        <f>N134+P134</f>
        <v>8217.02</v>
      </c>
      <c r="N134" s="77">
        <v>86.62</v>
      </c>
      <c r="O134" s="77">
        <v>0</v>
      </c>
      <c r="P134" s="93">
        <v>8130.4</v>
      </c>
      <c r="Q134" s="278">
        <v>0</v>
      </c>
      <c r="R134" s="277">
        <v>0</v>
      </c>
      <c r="S134" s="742" t="s">
        <v>35</v>
      </c>
      <c r="T134" s="584">
        <v>1</v>
      </c>
      <c r="U134" s="607">
        <v>0</v>
      </c>
      <c r="V134" s="606">
        <v>0</v>
      </c>
      <c r="W134" s="3"/>
    </row>
    <row r="135" spans="1:25" ht="16.5" customHeight="1">
      <c r="A135" s="536"/>
      <c r="B135" s="598"/>
      <c r="C135" s="596"/>
      <c r="D135" s="315"/>
      <c r="E135" s="621"/>
      <c r="F135" s="561"/>
      <c r="G135" s="573"/>
      <c r="H135" s="495" t="s">
        <v>33</v>
      </c>
      <c r="I135" s="279">
        <v>17248.919999999998</v>
      </c>
      <c r="J135" s="280">
        <v>679.02</v>
      </c>
      <c r="K135" s="280">
        <v>0</v>
      </c>
      <c r="L135" s="497">
        <v>16569.900000000001</v>
      </c>
      <c r="M135" s="279">
        <f>N135+P135</f>
        <v>1832.41</v>
      </c>
      <c r="N135" s="280">
        <v>51.97</v>
      </c>
      <c r="O135" s="280">
        <v>0</v>
      </c>
      <c r="P135" s="281">
        <v>1780.44</v>
      </c>
      <c r="Q135" s="410">
        <v>0</v>
      </c>
      <c r="R135" s="400">
        <v>0</v>
      </c>
      <c r="S135" s="743"/>
      <c r="T135" s="585"/>
      <c r="U135" s="601"/>
      <c r="V135" s="602"/>
      <c r="W135" s="3"/>
    </row>
    <row r="136" spans="1:25" ht="16.5" customHeight="1" thickBot="1">
      <c r="A136" s="536"/>
      <c r="B136" s="598"/>
      <c r="C136" s="596"/>
      <c r="D136" s="315"/>
      <c r="E136" s="621"/>
      <c r="F136" s="561"/>
      <c r="G136" s="573"/>
      <c r="H136" s="496" t="s">
        <v>24</v>
      </c>
      <c r="I136" s="411">
        <v>97743.88</v>
      </c>
      <c r="J136" s="412">
        <v>3847.78</v>
      </c>
      <c r="K136" s="412">
        <v>0</v>
      </c>
      <c r="L136" s="498">
        <v>93896.1</v>
      </c>
      <c r="M136" s="411">
        <f>N136+P136</f>
        <v>10383.67</v>
      </c>
      <c r="N136" s="412">
        <v>294.51</v>
      </c>
      <c r="O136" s="412">
        <v>0</v>
      </c>
      <c r="P136" s="413">
        <v>10089.16</v>
      </c>
      <c r="Q136" s="285">
        <v>0</v>
      </c>
      <c r="R136" s="284">
        <v>0</v>
      </c>
      <c r="S136" s="743"/>
      <c r="T136" s="594"/>
      <c r="U136" s="593"/>
      <c r="V136" s="592"/>
      <c r="W136" s="3"/>
    </row>
    <row r="137" spans="1:25" ht="24.75" customHeight="1" thickBot="1">
      <c r="A137" s="569"/>
      <c r="B137" s="615"/>
      <c r="C137" s="614"/>
      <c r="D137" s="316"/>
      <c r="E137" s="622"/>
      <c r="F137" s="562"/>
      <c r="G137" s="629"/>
      <c r="H137" s="91" t="s">
        <v>13</v>
      </c>
      <c r="I137" s="365">
        <f>SUM(I134:I136)</f>
        <v>163197.67000000001</v>
      </c>
      <c r="J137" s="365">
        <f t="shared" ref="J137:R137" si="34">SUM(J134:J136)</f>
        <v>5658.5</v>
      </c>
      <c r="K137" s="365">
        <f t="shared" si="34"/>
        <v>0</v>
      </c>
      <c r="L137" s="365">
        <f t="shared" si="34"/>
        <v>157539.17000000001</v>
      </c>
      <c r="M137" s="500">
        <f t="shared" si="34"/>
        <v>20433.099999999999</v>
      </c>
      <c r="N137" s="500">
        <f t="shared" si="34"/>
        <v>433.1</v>
      </c>
      <c r="O137" s="500">
        <f t="shared" si="34"/>
        <v>0</v>
      </c>
      <c r="P137" s="500">
        <f t="shared" si="34"/>
        <v>20000</v>
      </c>
      <c r="Q137" s="81">
        <f t="shared" si="34"/>
        <v>0</v>
      </c>
      <c r="R137" s="81">
        <f t="shared" si="34"/>
        <v>0</v>
      </c>
      <c r="S137" s="744"/>
      <c r="T137" s="162"/>
      <c r="U137" s="163"/>
      <c r="V137" s="164"/>
      <c r="W137" s="3"/>
    </row>
    <row r="138" spans="1:25" ht="16.5" customHeight="1">
      <c r="A138" s="536" t="s">
        <v>18</v>
      </c>
      <c r="B138" s="598" t="s">
        <v>20</v>
      </c>
      <c r="C138" s="596" t="s">
        <v>155</v>
      </c>
      <c r="D138" s="315"/>
      <c r="E138" s="621" t="s">
        <v>87</v>
      </c>
      <c r="F138" s="560" t="s">
        <v>41</v>
      </c>
      <c r="G138" s="572" t="s">
        <v>95</v>
      </c>
      <c r="H138" s="88" t="s">
        <v>25</v>
      </c>
      <c r="I138" s="92">
        <v>40297.548000000003</v>
      </c>
      <c r="J138" s="77">
        <v>2806</v>
      </c>
      <c r="K138" s="77">
        <v>0</v>
      </c>
      <c r="L138" s="381">
        <v>37491.550000000003</v>
      </c>
      <c r="M138" s="346">
        <v>18760.669999999998</v>
      </c>
      <c r="N138" s="77">
        <v>928.43</v>
      </c>
      <c r="O138" s="77">
        <v>0</v>
      </c>
      <c r="P138" s="93">
        <v>17832.240000000002</v>
      </c>
      <c r="Q138" s="278">
        <v>0</v>
      </c>
      <c r="R138" s="397">
        <v>0</v>
      </c>
      <c r="S138" s="582" t="s">
        <v>35</v>
      </c>
      <c r="T138" s="584">
        <v>1</v>
      </c>
      <c r="U138" s="607">
        <v>0</v>
      </c>
      <c r="V138" s="606">
        <v>0</v>
      </c>
      <c r="W138" s="3"/>
      <c r="X138" s="196"/>
    </row>
    <row r="139" spans="1:25" ht="16.5" customHeight="1">
      <c r="A139" s="536"/>
      <c r="B139" s="598"/>
      <c r="C139" s="596"/>
      <c r="D139" s="315"/>
      <c r="E139" s="621"/>
      <c r="F139" s="561"/>
      <c r="G139" s="573"/>
      <c r="H139" s="89" t="s">
        <v>33</v>
      </c>
      <c r="I139" s="341">
        <v>16650.45</v>
      </c>
      <c r="J139" s="53">
        <v>663.6</v>
      </c>
      <c r="K139" s="53">
        <v>0</v>
      </c>
      <c r="L139" s="382">
        <v>15986.85</v>
      </c>
      <c r="M139" s="279">
        <v>346.07</v>
      </c>
      <c r="N139" s="280">
        <v>346.07</v>
      </c>
      <c r="O139" s="280">
        <v>0</v>
      </c>
      <c r="P139" s="281">
        <v>0</v>
      </c>
      <c r="Q139" s="410">
        <v>0</v>
      </c>
      <c r="R139" s="436">
        <v>0</v>
      </c>
      <c r="S139" s="633"/>
      <c r="T139" s="585"/>
      <c r="U139" s="601"/>
      <c r="V139" s="602"/>
      <c r="W139" s="3"/>
    </row>
    <row r="140" spans="1:25" ht="16.5" customHeight="1" thickBot="1">
      <c r="A140" s="536"/>
      <c r="B140" s="598"/>
      <c r="C140" s="596"/>
      <c r="D140" s="315"/>
      <c r="E140" s="621"/>
      <c r="F140" s="561"/>
      <c r="G140" s="573"/>
      <c r="H140" s="90" t="s">
        <v>24</v>
      </c>
      <c r="I140" s="411">
        <v>94352.54</v>
      </c>
      <c r="J140" s="412">
        <v>3760.4</v>
      </c>
      <c r="K140" s="412">
        <v>0</v>
      </c>
      <c r="L140" s="498">
        <v>90592.14</v>
      </c>
      <c r="M140" s="411">
        <v>1961.09</v>
      </c>
      <c r="N140" s="412">
        <v>1961.09</v>
      </c>
      <c r="O140" s="412">
        <v>0</v>
      </c>
      <c r="P140" s="413">
        <v>0</v>
      </c>
      <c r="Q140" s="499">
        <v>0</v>
      </c>
      <c r="R140" s="398">
        <v>0</v>
      </c>
      <c r="S140" s="633"/>
      <c r="T140" s="594"/>
      <c r="U140" s="593"/>
      <c r="V140" s="592"/>
      <c r="W140" s="3"/>
    </row>
    <row r="141" spans="1:25" ht="16.5" customHeight="1" thickBot="1">
      <c r="A141" s="569"/>
      <c r="B141" s="615"/>
      <c r="C141" s="614"/>
      <c r="D141" s="316"/>
      <c r="E141" s="622"/>
      <c r="F141" s="562"/>
      <c r="G141" s="629"/>
      <c r="H141" s="91" t="s">
        <v>13</v>
      </c>
      <c r="I141" s="100">
        <f>SUM(I138:I140)</f>
        <v>151300.538</v>
      </c>
      <c r="J141" s="100">
        <f t="shared" ref="J141:R141" si="35">SUM(J138:J140)</f>
        <v>7230</v>
      </c>
      <c r="K141" s="100">
        <f t="shared" si="35"/>
        <v>0</v>
      </c>
      <c r="L141" s="100">
        <f t="shared" si="35"/>
        <v>144070.54</v>
      </c>
      <c r="M141" s="501">
        <f t="shared" si="35"/>
        <v>21067.829999999998</v>
      </c>
      <c r="N141" s="501">
        <f t="shared" si="35"/>
        <v>3235.59</v>
      </c>
      <c r="O141" s="501">
        <f t="shared" si="35"/>
        <v>0</v>
      </c>
      <c r="P141" s="501">
        <f t="shared" si="35"/>
        <v>17832.240000000002</v>
      </c>
      <c r="Q141" s="100">
        <f t="shared" si="35"/>
        <v>0</v>
      </c>
      <c r="R141" s="100">
        <f t="shared" si="35"/>
        <v>0</v>
      </c>
      <c r="S141" s="634"/>
      <c r="T141" s="141"/>
      <c r="U141" s="142"/>
      <c r="V141" s="143"/>
      <c r="W141" s="3"/>
    </row>
    <row r="142" spans="1:25" ht="16.5" customHeight="1">
      <c r="A142" s="535" t="s">
        <v>18</v>
      </c>
      <c r="B142" s="597" t="s">
        <v>20</v>
      </c>
      <c r="C142" s="595" t="s">
        <v>156</v>
      </c>
      <c r="D142" s="314"/>
      <c r="E142" s="620" t="s">
        <v>89</v>
      </c>
      <c r="F142" s="560" t="s">
        <v>105</v>
      </c>
      <c r="G142" s="572" t="s">
        <v>26</v>
      </c>
      <c r="H142" s="88" t="s">
        <v>25</v>
      </c>
      <c r="I142" s="92"/>
      <c r="J142" s="77"/>
      <c r="K142" s="77"/>
      <c r="L142" s="93"/>
      <c r="M142" s="292">
        <v>11882</v>
      </c>
      <c r="N142" s="77">
        <f>+M142</f>
        <v>11882</v>
      </c>
      <c r="O142" s="77">
        <v>0</v>
      </c>
      <c r="P142" s="93">
        <v>0</v>
      </c>
      <c r="Q142" s="277"/>
      <c r="R142" s="277"/>
      <c r="S142" s="630" t="s">
        <v>97</v>
      </c>
      <c r="T142" s="584">
        <v>1</v>
      </c>
      <c r="U142" s="607">
        <v>0</v>
      </c>
      <c r="V142" s="606">
        <v>0</v>
      </c>
      <c r="W142" s="3"/>
    </row>
    <row r="143" spans="1:25" ht="16.5" customHeight="1" thickBot="1">
      <c r="A143" s="536"/>
      <c r="B143" s="598"/>
      <c r="C143" s="596"/>
      <c r="D143" s="315"/>
      <c r="E143" s="621"/>
      <c r="F143" s="561"/>
      <c r="G143" s="573"/>
      <c r="H143" s="90"/>
      <c r="I143" s="411"/>
      <c r="J143" s="412"/>
      <c r="K143" s="412"/>
      <c r="L143" s="413"/>
      <c r="M143" s="411"/>
      <c r="N143" s="412"/>
      <c r="O143" s="412"/>
      <c r="P143" s="413"/>
      <c r="Q143" s="416"/>
      <c r="R143" s="416"/>
      <c r="S143" s="631"/>
      <c r="T143" s="594"/>
      <c r="U143" s="593"/>
      <c r="V143" s="592"/>
      <c r="W143" s="3"/>
    </row>
    <row r="144" spans="1:25" ht="16.5" customHeight="1" thickBot="1">
      <c r="A144" s="569"/>
      <c r="B144" s="615"/>
      <c r="C144" s="614"/>
      <c r="D144" s="316"/>
      <c r="E144" s="622"/>
      <c r="F144" s="562"/>
      <c r="G144" s="629"/>
      <c r="H144" s="91" t="s">
        <v>13</v>
      </c>
      <c r="I144" s="87"/>
      <c r="J144" s="87"/>
      <c r="K144" s="87"/>
      <c r="L144" s="87"/>
      <c r="M144" s="87">
        <f t="shared" ref="M144:P144" si="36">SUM(M142:M143)</f>
        <v>11882</v>
      </c>
      <c r="N144" s="87">
        <f t="shared" si="36"/>
        <v>11882</v>
      </c>
      <c r="O144" s="87">
        <f t="shared" si="36"/>
        <v>0</v>
      </c>
      <c r="P144" s="87">
        <f t="shared" si="36"/>
        <v>0</v>
      </c>
      <c r="Q144" s="87"/>
      <c r="R144" s="87"/>
      <c r="S144" s="632"/>
      <c r="T144" s="147"/>
      <c r="U144" s="148"/>
      <c r="V144" s="149"/>
      <c r="W144" s="3"/>
    </row>
    <row r="145" spans="1:24" ht="16.5" customHeight="1">
      <c r="A145" s="535" t="s">
        <v>18</v>
      </c>
      <c r="B145" s="597" t="s">
        <v>20</v>
      </c>
      <c r="C145" s="595" t="s">
        <v>144</v>
      </c>
      <c r="D145" s="314"/>
      <c r="E145" s="620" t="s">
        <v>114</v>
      </c>
      <c r="F145" s="560" t="s">
        <v>105</v>
      </c>
      <c r="G145" s="572" t="s">
        <v>26</v>
      </c>
      <c r="H145" s="88" t="s">
        <v>25</v>
      </c>
      <c r="I145" s="502">
        <f>+J145+L145</f>
        <v>2277</v>
      </c>
      <c r="J145" s="77">
        <v>1115</v>
      </c>
      <c r="K145" s="77">
        <v>0</v>
      </c>
      <c r="L145" s="93">
        <v>1162</v>
      </c>
      <c r="M145" s="292">
        <f>+N145+P145</f>
        <v>17433</v>
      </c>
      <c r="N145" s="77">
        <v>258</v>
      </c>
      <c r="O145" s="77">
        <v>0</v>
      </c>
      <c r="P145" s="93">
        <v>17175</v>
      </c>
      <c r="Q145" s="277"/>
      <c r="R145" s="277"/>
      <c r="S145" s="543" t="s">
        <v>115</v>
      </c>
      <c r="T145" s="546">
        <v>2.2000000000000002</v>
      </c>
      <c r="U145" s="539"/>
      <c r="V145" s="541">
        <v>0</v>
      </c>
      <c r="W145" s="3"/>
    </row>
    <row r="146" spans="1:24" ht="16.5" customHeight="1" thickBot="1">
      <c r="A146" s="536"/>
      <c r="B146" s="598"/>
      <c r="C146" s="596"/>
      <c r="D146" s="315"/>
      <c r="E146" s="621"/>
      <c r="F146" s="561"/>
      <c r="G146" s="573"/>
      <c r="H146" s="90" t="s">
        <v>24</v>
      </c>
      <c r="I146" s="503">
        <f>+J146+L146</f>
        <v>12901</v>
      </c>
      <c r="J146" s="83">
        <v>6319</v>
      </c>
      <c r="K146" s="83">
        <v>0</v>
      </c>
      <c r="L146" s="94">
        <v>6582</v>
      </c>
      <c r="M146" s="276">
        <f>+N146+P146</f>
        <v>98788</v>
      </c>
      <c r="N146" s="83">
        <v>1466</v>
      </c>
      <c r="O146" s="83">
        <v>0</v>
      </c>
      <c r="P146" s="94">
        <v>97322</v>
      </c>
      <c r="Q146" s="284"/>
      <c r="R146" s="284"/>
      <c r="S146" s="544"/>
      <c r="T146" s="547"/>
      <c r="U146" s="540"/>
      <c r="V146" s="542"/>
      <c r="W146" s="3"/>
    </row>
    <row r="147" spans="1:24" ht="16.5" customHeight="1" thickBot="1">
      <c r="A147" s="569"/>
      <c r="B147" s="615"/>
      <c r="C147" s="614"/>
      <c r="D147" s="316"/>
      <c r="E147" s="622"/>
      <c r="F147" s="562"/>
      <c r="G147" s="629"/>
      <c r="H147" s="91" t="s">
        <v>13</v>
      </c>
      <c r="I147" s="504">
        <f>SUM(I145:I146)</f>
        <v>15178</v>
      </c>
      <c r="J147" s="504">
        <f t="shared" ref="J147:R147" si="37">SUM(J145:J146)</f>
        <v>7434</v>
      </c>
      <c r="K147" s="504">
        <f t="shared" si="37"/>
        <v>0</v>
      </c>
      <c r="L147" s="504">
        <f t="shared" si="37"/>
        <v>7744</v>
      </c>
      <c r="M147" s="505">
        <f t="shared" si="37"/>
        <v>116221</v>
      </c>
      <c r="N147" s="505">
        <f t="shared" si="37"/>
        <v>1724</v>
      </c>
      <c r="O147" s="505">
        <f t="shared" si="37"/>
        <v>0</v>
      </c>
      <c r="P147" s="505">
        <f t="shared" si="37"/>
        <v>114497</v>
      </c>
      <c r="Q147" s="504">
        <f t="shared" si="37"/>
        <v>0</v>
      </c>
      <c r="R147" s="504">
        <f t="shared" si="37"/>
        <v>0</v>
      </c>
      <c r="S147" s="545"/>
      <c r="T147" s="147"/>
      <c r="U147" s="148"/>
      <c r="V147" s="149"/>
      <c r="W147" s="3"/>
    </row>
    <row r="148" spans="1:24" ht="16.5" customHeight="1">
      <c r="A148" s="535" t="s">
        <v>18</v>
      </c>
      <c r="B148" s="597" t="s">
        <v>20</v>
      </c>
      <c r="C148" s="595" t="s">
        <v>143</v>
      </c>
      <c r="D148" s="314"/>
      <c r="E148" s="620" t="s">
        <v>134</v>
      </c>
      <c r="F148" s="560" t="s">
        <v>105</v>
      </c>
      <c r="G148" s="572" t="s">
        <v>26</v>
      </c>
      <c r="H148" s="88" t="s">
        <v>25</v>
      </c>
      <c r="I148" s="92">
        <f>+J148+L148</f>
        <v>1373</v>
      </c>
      <c r="J148" s="77">
        <v>73</v>
      </c>
      <c r="K148" s="77">
        <v>0</v>
      </c>
      <c r="L148" s="381">
        <v>1300</v>
      </c>
      <c r="M148" s="292">
        <f>+P148</f>
        <v>15340</v>
      </c>
      <c r="N148" s="77">
        <v>0</v>
      </c>
      <c r="O148" s="77">
        <v>0</v>
      </c>
      <c r="P148" s="93">
        <v>15340</v>
      </c>
      <c r="Q148" s="278"/>
      <c r="R148" s="277"/>
      <c r="S148" s="543" t="s">
        <v>115</v>
      </c>
      <c r="T148" s="584">
        <v>2.2000000000000002</v>
      </c>
      <c r="U148" s="607">
        <v>1.2</v>
      </c>
      <c r="V148" s="606">
        <v>0</v>
      </c>
      <c r="W148" s="3"/>
    </row>
    <row r="149" spans="1:24" ht="16.5" customHeight="1" thickBot="1">
      <c r="A149" s="536"/>
      <c r="B149" s="598"/>
      <c r="C149" s="596"/>
      <c r="D149" s="315"/>
      <c r="E149" s="621"/>
      <c r="F149" s="561"/>
      <c r="G149" s="573"/>
      <c r="H149" s="90" t="s">
        <v>24</v>
      </c>
      <c r="I149" s="276">
        <f>+L149+J149</f>
        <v>5200</v>
      </c>
      <c r="J149" s="83">
        <v>0</v>
      </c>
      <c r="K149" s="83">
        <v>0</v>
      </c>
      <c r="L149" s="383">
        <v>5200</v>
      </c>
      <c r="M149" s="411">
        <f>+P149</f>
        <v>61654</v>
      </c>
      <c r="N149" s="412">
        <v>0</v>
      </c>
      <c r="O149" s="412">
        <v>0</v>
      </c>
      <c r="P149" s="413">
        <v>61654</v>
      </c>
      <c r="Q149" s="285"/>
      <c r="R149" s="284"/>
      <c r="S149" s="544"/>
      <c r="T149" s="594"/>
      <c r="U149" s="593"/>
      <c r="V149" s="592"/>
      <c r="W149" s="3"/>
    </row>
    <row r="150" spans="1:24" ht="16.5" customHeight="1" thickBot="1">
      <c r="A150" s="569"/>
      <c r="B150" s="615"/>
      <c r="C150" s="614"/>
      <c r="D150" s="316"/>
      <c r="E150" s="622"/>
      <c r="F150" s="562"/>
      <c r="G150" s="629"/>
      <c r="H150" s="91" t="s">
        <v>13</v>
      </c>
      <c r="I150" s="81">
        <f>SUM(I148:I149)</f>
        <v>6573</v>
      </c>
      <c r="J150" s="81">
        <f t="shared" ref="J150:R150" si="38">SUM(J148:J149)</f>
        <v>73</v>
      </c>
      <c r="K150" s="81">
        <f t="shared" si="38"/>
        <v>0</v>
      </c>
      <c r="L150" s="81">
        <f t="shared" si="38"/>
        <v>6500</v>
      </c>
      <c r="M150" s="365">
        <f t="shared" si="38"/>
        <v>76994</v>
      </c>
      <c r="N150" s="365">
        <f t="shared" si="38"/>
        <v>0</v>
      </c>
      <c r="O150" s="365">
        <f t="shared" si="38"/>
        <v>0</v>
      </c>
      <c r="P150" s="365">
        <f t="shared" si="38"/>
        <v>76994</v>
      </c>
      <c r="Q150" s="81">
        <f t="shared" si="38"/>
        <v>0</v>
      </c>
      <c r="R150" s="81">
        <f t="shared" si="38"/>
        <v>0</v>
      </c>
      <c r="S150" s="545"/>
      <c r="T150" s="144"/>
      <c r="U150" s="145"/>
      <c r="V150" s="146"/>
      <c r="W150" s="3"/>
    </row>
    <row r="151" spans="1:24" ht="16.5" customHeight="1">
      <c r="A151" s="535" t="s">
        <v>18</v>
      </c>
      <c r="B151" s="597" t="s">
        <v>20</v>
      </c>
      <c r="C151" s="595"/>
      <c r="D151" s="595"/>
      <c r="E151" s="670" t="s">
        <v>172</v>
      </c>
      <c r="F151" s="560"/>
      <c r="G151" s="572" t="s">
        <v>26</v>
      </c>
      <c r="H151" s="88" t="s">
        <v>25</v>
      </c>
      <c r="I151" s="92">
        <v>30000</v>
      </c>
      <c r="J151" s="77">
        <v>30000</v>
      </c>
      <c r="K151" s="77"/>
      <c r="L151" s="93"/>
      <c r="M151" s="292">
        <v>10000</v>
      </c>
      <c r="N151" s="77">
        <v>30000</v>
      </c>
      <c r="O151" s="77">
        <v>0</v>
      </c>
      <c r="P151" s="93">
        <v>0</v>
      </c>
      <c r="Q151" s="277">
        <v>30000</v>
      </c>
      <c r="R151" s="277">
        <v>30000</v>
      </c>
      <c r="S151" s="630" t="s">
        <v>97</v>
      </c>
      <c r="T151" s="584">
        <v>6</v>
      </c>
      <c r="U151" s="607">
        <v>5</v>
      </c>
      <c r="V151" s="606">
        <v>5</v>
      </c>
      <c r="W151" s="3"/>
    </row>
    <row r="152" spans="1:24" ht="16.5" customHeight="1" thickBot="1">
      <c r="A152" s="536"/>
      <c r="B152" s="598"/>
      <c r="C152" s="596"/>
      <c r="D152" s="596"/>
      <c r="E152" s="671"/>
      <c r="F152" s="561"/>
      <c r="G152" s="573"/>
      <c r="H152" s="90"/>
      <c r="I152" s="411"/>
      <c r="J152" s="412"/>
      <c r="K152" s="412"/>
      <c r="L152" s="413"/>
      <c r="M152" s="411">
        <v>0</v>
      </c>
      <c r="N152" s="412">
        <v>0</v>
      </c>
      <c r="O152" s="412">
        <v>0</v>
      </c>
      <c r="P152" s="413">
        <v>0</v>
      </c>
      <c r="Q152" s="416"/>
      <c r="R152" s="416"/>
      <c r="S152" s="631"/>
      <c r="T152" s="594"/>
      <c r="U152" s="593"/>
      <c r="V152" s="592"/>
      <c r="W152" s="3"/>
    </row>
    <row r="153" spans="1:24" ht="16.5" customHeight="1" thickBot="1">
      <c r="A153" s="569"/>
      <c r="B153" s="615"/>
      <c r="C153" s="614"/>
      <c r="D153" s="614"/>
      <c r="E153" s="672"/>
      <c r="F153" s="562"/>
      <c r="G153" s="629"/>
      <c r="H153" s="91" t="s">
        <v>13</v>
      </c>
      <c r="I153" s="87">
        <f>SUM(I151:I152)</f>
        <v>30000</v>
      </c>
      <c r="J153" s="87">
        <f t="shared" ref="J153:P153" si="39">SUM(J151:J152)</f>
        <v>30000</v>
      </c>
      <c r="K153" s="87">
        <f t="shared" si="39"/>
        <v>0</v>
      </c>
      <c r="L153" s="87">
        <f t="shared" si="39"/>
        <v>0</v>
      </c>
      <c r="M153" s="87">
        <f t="shared" si="39"/>
        <v>10000</v>
      </c>
      <c r="N153" s="87">
        <f t="shared" si="39"/>
        <v>30000</v>
      </c>
      <c r="O153" s="87">
        <f t="shared" si="39"/>
        <v>0</v>
      </c>
      <c r="P153" s="87">
        <f t="shared" si="39"/>
        <v>0</v>
      </c>
      <c r="Q153" s="87">
        <f t="shared" ref="Q153" si="40">SUM(Q151:Q152)</f>
        <v>30000</v>
      </c>
      <c r="R153" s="87">
        <f t="shared" ref="R153" si="41">SUM(R151:R152)</f>
        <v>30000</v>
      </c>
      <c r="S153" s="632"/>
      <c r="T153" s="147">
        <v>6</v>
      </c>
      <c r="U153" s="148">
        <v>5</v>
      </c>
      <c r="V153" s="149">
        <v>5</v>
      </c>
      <c r="W153" s="3"/>
    </row>
    <row r="154" spans="1:24" ht="16.5" customHeight="1">
      <c r="A154" s="535" t="s">
        <v>18</v>
      </c>
      <c r="B154" s="597" t="s">
        <v>20</v>
      </c>
      <c r="C154" s="595" t="s">
        <v>144</v>
      </c>
      <c r="D154" s="595"/>
      <c r="E154" s="670" t="s">
        <v>173</v>
      </c>
      <c r="F154" s="560"/>
      <c r="G154" s="572" t="s">
        <v>26</v>
      </c>
      <c r="H154" s="88" t="s">
        <v>25</v>
      </c>
      <c r="I154" s="502"/>
      <c r="J154" s="77"/>
      <c r="K154" s="77"/>
      <c r="L154" s="93"/>
      <c r="M154" s="502"/>
      <c r="N154" s="77"/>
      <c r="O154" s="77"/>
      <c r="P154" s="93"/>
      <c r="Q154" s="508">
        <v>9692</v>
      </c>
      <c r="R154" s="277"/>
      <c r="S154" s="543" t="s">
        <v>115</v>
      </c>
      <c r="T154" s="546"/>
      <c r="U154" s="539"/>
      <c r="V154" s="541">
        <v>0</v>
      </c>
      <c r="W154" s="3"/>
    </row>
    <row r="155" spans="1:24" ht="16.5" customHeight="1" thickBot="1">
      <c r="A155" s="536"/>
      <c r="B155" s="598"/>
      <c r="C155" s="596"/>
      <c r="D155" s="596"/>
      <c r="E155" s="671"/>
      <c r="F155" s="561"/>
      <c r="G155" s="573"/>
      <c r="H155" s="90" t="s">
        <v>24</v>
      </c>
      <c r="I155" s="503"/>
      <c r="J155" s="83"/>
      <c r="K155" s="83"/>
      <c r="L155" s="94"/>
      <c r="M155" s="503"/>
      <c r="N155" s="83"/>
      <c r="O155" s="83"/>
      <c r="P155" s="94"/>
      <c r="Q155" s="509">
        <v>64616</v>
      </c>
      <c r="R155" s="284"/>
      <c r="S155" s="544"/>
      <c r="T155" s="547"/>
      <c r="U155" s="540"/>
      <c r="V155" s="542"/>
      <c r="W155" s="3"/>
    </row>
    <row r="156" spans="1:24" ht="15" customHeight="1" thickBot="1">
      <c r="A156" s="536"/>
      <c r="B156" s="598"/>
      <c r="C156" s="596"/>
      <c r="D156" s="596"/>
      <c r="E156" s="672"/>
      <c r="F156" s="561"/>
      <c r="G156" s="573"/>
      <c r="H156" s="114" t="s">
        <v>13</v>
      </c>
      <c r="I156" s="506"/>
      <c r="J156" s="506"/>
      <c r="K156" s="506"/>
      <c r="L156" s="507"/>
      <c r="M156" s="506"/>
      <c r="N156" s="506"/>
      <c r="O156" s="506"/>
      <c r="P156" s="507"/>
      <c r="Q156" s="115">
        <f>SUM(Q154:Q155)</f>
        <v>74308</v>
      </c>
      <c r="R156" s="417"/>
      <c r="S156" s="544"/>
      <c r="T156" s="147"/>
      <c r="U156" s="148"/>
      <c r="V156" s="149"/>
    </row>
    <row r="157" spans="1:24" ht="15" customHeight="1">
      <c r="A157" s="535" t="s">
        <v>18</v>
      </c>
      <c r="B157" s="597" t="s">
        <v>20</v>
      </c>
      <c r="C157" s="595"/>
      <c r="D157" s="595"/>
      <c r="E157" s="574" t="s">
        <v>176</v>
      </c>
      <c r="F157" s="560"/>
      <c r="G157" s="572" t="s">
        <v>27</v>
      </c>
      <c r="H157" s="302" t="s">
        <v>25</v>
      </c>
      <c r="I157" s="92"/>
      <c r="J157" s="77"/>
      <c r="K157" s="77"/>
      <c r="L157" s="93"/>
      <c r="M157" s="292">
        <v>61000</v>
      </c>
      <c r="N157" s="77">
        <v>61000</v>
      </c>
      <c r="O157" s="77"/>
      <c r="P157" s="93">
        <v>61000</v>
      </c>
      <c r="Q157" s="346"/>
      <c r="R157" s="404"/>
      <c r="S157" s="626" t="s">
        <v>35</v>
      </c>
      <c r="T157" s="584">
        <v>1</v>
      </c>
      <c r="U157" s="299"/>
      <c r="V157" s="300"/>
    </row>
    <row r="158" spans="1:24" ht="15" customHeight="1" thickBot="1">
      <c r="A158" s="536"/>
      <c r="B158" s="598"/>
      <c r="C158" s="596"/>
      <c r="D158" s="596"/>
      <c r="E158" s="575"/>
      <c r="F158" s="561"/>
      <c r="G158" s="573"/>
      <c r="H158" s="303" t="s">
        <v>47</v>
      </c>
      <c r="I158" s="279"/>
      <c r="J158" s="280"/>
      <c r="K158" s="280"/>
      <c r="L158" s="281"/>
      <c r="M158" s="279">
        <v>549000</v>
      </c>
      <c r="N158" s="280">
        <v>549000</v>
      </c>
      <c r="O158" s="280">
        <v>10000</v>
      </c>
      <c r="P158" s="281">
        <v>539000</v>
      </c>
      <c r="Q158" s="236"/>
      <c r="R158" s="237"/>
      <c r="S158" s="627"/>
      <c r="T158" s="594"/>
      <c r="U158" s="298"/>
      <c r="V158" s="301"/>
    </row>
    <row r="159" spans="1:24" ht="15" customHeight="1" thickBot="1">
      <c r="A159" s="536"/>
      <c r="B159" s="598"/>
      <c r="C159" s="596"/>
      <c r="D159" s="596"/>
      <c r="E159" s="575"/>
      <c r="F159" s="561"/>
      <c r="G159" s="573"/>
      <c r="H159" s="78" t="s">
        <v>13</v>
      </c>
      <c r="I159" s="510"/>
      <c r="J159" s="511"/>
      <c r="K159" s="511"/>
      <c r="L159" s="512"/>
      <c r="M159" s="513">
        <f>SUM(M157:M158)</f>
        <v>610000</v>
      </c>
      <c r="N159" s="513">
        <f t="shared" ref="N159:P159" si="42">SUM(N157:N158)</f>
        <v>610000</v>
      </c>
      <c r="O159" s="513">
        <f t="shared" si="42"/>
        <v>10000</v>
      </c>
      <c r="P159" s="513">
        <f t="shared" si="42"/>
        <v>600000</v>
      </c>
      <c r="Q159" s="420"/>
      <c r="R159" s="421"/>
      <c r="S159" s="628"/>
      <c r="T159" s="144"/>
      <c r="U159" s="145"/>
      <c r="V159" s="146"/>
    </row>
    <row r="160" spans="1:24" ht="31.5" customHeight="1">
      <c r="A160" s="548" t="s">
        <v>18</v>
      </c>
      <c r="B160" s="551" t="s">
        <v>20</v>
      </c>
      <c r="C160" s="554"/>
      <c r="D160" s="554"/>
      <c r="E160" s="557" t="s">
        <v>177</v>
      </c>
      <c r="F160" s="560"/>
      <c r="G160" s="563" t="s">
        <v>26</v>
      </c>
      <c r="H160" s="88" t="s">
        <v>25</v>
      </c>
      <c r="I160" s="517"/>
      <c r="J160" s="77"/>
      <c r="K160" s="77"/>
      <c r="L160" s="93"/>
      <c r="M160" s="518">
        <v>14797</v>
      </c>
      <c r="N160" s="77"/>
      <c r="O160" s="77"/>
      <c r="P160" s="93">
        <v>14797</v>
      </c>
      <c r="Q160" s="277">
        <v>15000</v>
      </c>
      <c r="R160" s="277"/>
      <c r="S160" s="543" t="s">
        <v>183</v>
      </c>
      <c r="T160" s="546"/>
      <c r="U160" s="539"/>
      <c r="V160" s="541"/>
      <c r="W160" s="537"/>
      <c r="X160" s="538"/>
    </row>
    <row r="161" spans="1:24" ht="25.5" customHeight="1" thickBot="1">
      <c r="A161" s="549"/>
      <c r="B161" s="552"/>
      <c r="C161" s="555"/>
      <c r="D161" s="555"/>
      <c r="E161" s="558"/>
      <c r="F161" s="561"/>
      <c r="G161" s="564"/>
      <c r="H161" s="90" t="s">
        <v>24</v>
      </c>
      <c r="I161" s="509"/>
      <c r="J161" s="83"/>
      <c r="K161" s="83"/>
      <c r="L161" s="94"/>
      <c r="M161" s="509">
        <v>98644</v>
      </c>
      <c r="N161" s="83"/>
      <c r="O161" s="83"/>
      <c r="P161" s="94">
        <v>98644</v>
      </c>
      <c r="Q161" s="284">
        <v>100000</v>
      </c>
      <c r="R161" s="284"/>
      <c r="S161" s="544"/>
      <c r="T161" s="547"/>
      <c r="U161" s="540"/>
      <c r="V161" s="542"/>
      <c r="W161" s="537"/>
      <c r="X161" s="538"/>
    </row>
    <row r="162" spans="1:24" ht="30" customHeight="1" thickBot="1">
      <c r="A162" s="550"/>
      <c r="B162" s="553"/>
      <c r="C162" s="556"/>
      <c r="D162" s="556"/>
      <c r="E162" s="559"/>
      <c r="F162" s="562"/>
      <c r="G162" s="565"/>
      <c r="H162" s="91" t="s">
        <v>13</v>
      </c>
      <c r="I162" s="514"/>
      <c r="J162" s="514"/>
      <c r="K162" s="514"/>
      <c r="L162" s="515"/>
      <c r="M162" s="504">
        <f>SUM(M160:M161)</f>
        <v>113441</v>
      </c>
      <c r="N162" s="504"/>
      <c r="O162" s="504"/>
      <c r="P162" s="516">
        <f>SUM(P160:P161)</f>
        <v>113441</v>
      </c>
      <c r="Q162" s="81">
        <v>10000</v>
      </c>
      <c r="R162" s="82"/>
      <c r="S162" s="545"/>
      <c r="T162" s="144"/>
      <c r="U162" s="145"/>
      <c r="V162" s="146"/>
      <c r="W162" s="537"/>
      <c r="X162" s="538"/>
    </row>
    <row r="163" spans="1:24" ht="15" customHeight="1">
      <c r="A163" s="548" t="s">
        <v>18</v>
      </c>
      <c r="B163" s="551" t="s">
        <v>20</v>
      </c>
      <c r="C163" s="554"/>
      <c r="D163" s="554"/>
      <c r="E163" s="557" t="s">
        <v>178</v>
      </c>
      <c r="F163" s="560"/>
      <c r="G163" s="563" t="s">
        <v>26</v>
      </c>
      <c r="H163" s="88" t="s">
        <v>25</v>
      </c>
      <c r="I163" s="517"/>
      <c r="J163" s="77"/>
      <c r="K163" s="77"/>
      <c r="L163" s="93"/>
      <c r="M163" s="518">
        <v>4000</v>
      </c>
      <c r="N163" s="77">
        <v>4000</v>
      </c>
      <c r="O163" s="77"/>
      <c r="P163" s="93"/>
      <c r="Q163" s="277"/>
      <c r="R163" s="277"/>
      <c r="S163" s="543" t="s">
        <v>183</v>
      </c>
      <c r="T163" s="546"/>
      <c r="U163" s="539"/>
      <c r="V163" s="541"/>
      <c r="W163" s="305"/>
      <c r="X163" s="306"/>
    </row>
    <row r="164" spans="1:24" ht="15" customHeight="1" thickBot="1">
      <c r="A164" s="549"/>
      <c r="B164" s="552"/>
      <c r="C164" s="555"/>
      <c r="D164" s="555"/>
      <c r="E164" s="558"/>
      <c r="F164" s="561"/>
      <c r="G164" s="564"/>
      <c r="H164" s="90" t="s">
        <v>24</v>
      </c>
      <c r="I164" s="509"/>
      <c r="J164" s="83"/>
      <c r="K164" s="83"/>
      <c r="L164" s="94"/>
      <c r="M164" s="509">
        <v>8580</v>
      </c>
      <c r="N164" s="83">
        <v>8580</v>
      </c>
      <c r="O164" s="83"/>
      <c r="P164" s="94"/>
      <c r="Q164" s="284"/>
      <c r="R164" s="284"/>
      <c r="S164" s="544"/>
      <c r="T164" s="547"/>
      <c r="U164" s="540"/>
      <c r="V164" s="542"/>
      <c r="W164" s="305"/>
      <c r="X164" s="306"/>
    </row>
    <row r="165" spans="1:24" ht="15" customHeight="1" thickBot="1">
      <c r="A165" s="550"/>
      <c r="B165" s="553"/>
      <c r="C165" s="556"/>
      <c r="D165" s="556"/>
      <c r="E165" s="559"/>
      <c r="F165" s="562"/>
      <c r="G165" s="565"/>
      <c r="H165" s="91" t="s">
        <v>13</v>
      </c>
      <c r="I165" s="514"/>
      <c r="J165" s="514"/>
      <c r="K165" s="514"/>
      <c r="L165" s="515"/>
      <c r="M165" s="504">
        <f>SUM(M163:M164)</f>
        <v>12580</v>
      </c>
      <c r="N165" s="504">
        <f>SUM(N163:N164)</f>
        <v>12580</v>
      </c>
      <c r="O165" s="514"/>
      <c r="P165" s="515"/>
      <c r="Q165" s="81"/>
      <c r="R165" s="82"/>
      <c r="S165" s="545"/>
      <c r="T165" s="144"/>
      <c r="U165" s="145"/>
      <c r="V165" s="146"/>
    </row>
    <row r="166" spans="1:24" ht="15" customHeight="1" thickBot="1">
      <c r="A166" s="263" t="s">
        <v>18</v>
      </c>
      <c r="B166" s="264" t="s">
        <v>20</v>
      </c>
      <c r="C166" s="566" t="s">
        <v>14</v>
      </c>
      <c r="D166" s="567"/>
      <c r="E166" s="567"/>
      <c r="F166" s="567"/>
      <c r="G166" s="568"/>
      <c r="H166" s="49" t="s">
        <v>13</v>
      </c>
      <c r="I166" s="69">
        <f>SUM(I165+I162+I159+I156+I153+I150+I147+I144+I141+I137+I133+I130+I127+I123+I118+I113+I108+I103+I98+I93+I89)</f>
        <v>2781930.4380000001</v>
      </c>
      <c r="J166" s="69">
        <f t="shared" ref="J166:R166" si="43">SUM(J165+J162+J159+J156+J153+J150+J147+J144+J141+J137+J133+J130+J127+J123+J118+J113+J108+J103+J98+J93+J89)</f>
        <v>76899.465360000002</v>
      </c>
      <c r="K166" s="69">
        <f t="shared" si="43"/>
        <v>2135.6299999999997</v>
      </c>
      <c r="L166" s="69">
        <f t="shared" si="43"/>
        <v>2721374.1246400001</v>
      </c>
      <c r="M166" s="69">
        <f t="shared" si="43"/>
        <v>4009637.04</v>
      </c>
      <c r="N166" s="69">
        <f t="shared" si="43"/>
        <v>2328020.85</v>
      </c>
      <c r="O166" s="69">
        <f t="shared" si="43"/>
        <v>13950</v>
      </c>
      <c r="P166" s="69">
        <f t="shared" si="43"/>
        <v>3955417.9699999997</v>
      </c>
      <c r="Q166" s="69">
        <f t="shared" si="43"/>
        <v>124308</v>
      </c>
      <c r="R166" s="69">
        <f t="shared" si="43"/>
        <v>40000</v>
      </c>
      <c r="S166" s="297" t="s">
        <v>34</v>
      </c>
      <c r="T166" s="304"/>
      <c r="U166" s="51"/>
      <c r="V166" s="52"/>
    </row>
    <row r="167" spans="1:24" ht="15" customHeight="1" thickBot="1">
      <c r="A167" s="165"/>
      <c r="B167" s="166"/>
      <c r="C167" s="167"/>
      <c r="D167" s="167"/>
      <c r="E167" s="167"/>
      <c r="F167" s="167"/>
      <c r="G167" s="167"/>
      <c r="H167" s="12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9"/>
      <c r="T167" s="140"/>
      <c r="U167" s="67"/>
      <c r="V167" s="135"/>
    </row>
    <row r="168" spans="1:24" ht="15" customHeight="1" thickBot="1">
      <c r="A168" s="6" t="s">
        <v>18</v>
      </c>
      <c r="B168" s="7" t="s">
        <v>21</v>
      </c>
      <c r="C168" s="37" t="s">
        <v>36</v>
      </c>
      <c r="D168" s="37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137" t="s">
        <v>34</v>
      </c>
      <c r="U168" s="138" t="s">
        <v>34</v>
      </c>
      <c r="V168" s="139" t="s">
        <v>34</v>
      </c>
      <c r="W168" s="3"/>
    </row>
    <row r="169" spans="1:24" ht="12" customHeight="1">
      <c r="A169" s="535" t="s">
        <v>18</v>
      </c>
      <c r="B169" s="597" t="s">
        <v>21</v>
      </c>
      <c r="C169" s="608" t="s">
        <v>27</v>
      </c>
      <c r="D169" s="211"/>
      <c r="E169" s="611" t="s">
        <v>135</v>
      </c>
      <c r="F169" s="560" t="s">
        <v>43</v>
      </c>
      <c r="G169" s="853" t="s">
        <v>49</v>
      </c>
      <c r="H169" s="95" t="s">
        <v>24</v>
      </c>
      <c r="I169" s="338"/>
      <c r="J169" s="331">
        <v>3500</v>
      </c>
      <c r="K169" s="331"/>
      <c r="L169" s="519"/>
      <c r="M169" s="266">
        <v>234000</v>
      </c>
      <c r="N169" s="273"/>
      <c r="O169" s="273"/>
      <c r="P169" s="484">
        <v>234000</v>
      </c>
      <c r="Q169" s="111">
        <v>0</v>
      </c>
      <c r="R169" s="519"/>
      <c r="S169" s="603" t="s">
        <v>50</v>
      </c>
      <c r="T169" s="584">
        <v>1241</v>
      </c>
      <c r="U169" s="607"/>
      <c r="V169" s="606"/>
      <c r="W169" s="537"/>
      <c r="X169" s="538"/>
    </row>
    <row r="170" spans="1:24" ht="12" customHeight="1">
      <c r="A170" s="536"/>
      <c r="B170" s="598"/>
      <c r="C170" s="609"/>
      <c r="D170" s="212"/>
      <c r="E170" s="612"/>
      <c r="F170" s="561"/>
      <c r="G170" s="854"/>
      <c r="H170" s="96" t="s">
        <v>25</v>
      </c>
      <c r="I170" s="275"/>
      <c r="J170" s="24">
        <v>2500</v>
      </c>
      <c r="K170" s="24"/>
      <c r="L170" s="488"/>
      <c r="M170" s="275">
        <v>0</v>
      </c>
      <c r="N170" s="24"/>
      <c r="O170" s="24"/>
      <c r="P170" s="487">
        <v>0</v>
      </c>
      <c r="Q170" s="30">
        <v>64000</v>
      </c>
      <c r="R170" s="488"/>
      <c r="S170" s="604"/>
      <c r="T170" s="585"/>
      <c r="U170" s="601"/>
      <c r="V170" s="602"/>
      <c r="W170" s="537"/>
      <c r="X170" s="538"/>
    </row>
    <row r="171" spans="1:24" ht="15.75" customHeight="1">
      <c r="A171" s="536"/>
      <c r="B171" s="598"/>
      <c r="C171" s="609"/>
      <c r="D171" s="212"/>
      <c r="E171" s="612"/>
      <c r="F171" s="561"/>
      <c r="G171" s="854"/>
      <c r="H171" s="96" t="s">
        <v>33</v>
      </c>
      <c r="I171" s="275"/>
      <c r="J171" s="24"/>
      <c r="K171" s="24"/>
      <c r="L171" s="488"/>
      <c r="M171" s="275">
        <v>0</v>
      </c>
      <c r="N171" s="24"/>
      <c r="O171" s="24"/>
      <c r="P171" s="487">
        <v>0</v>
      </c>
      <c r="Q171" s="30">
        <v>0</v>
      </c>
      <c r="R171" s="488"/>
      <c r="S171" s="604"/>
      <c r="T171" s="585"/>
      <c r="U171" s="601"/>
      <c r="V171" s="602"/>
      <c r="W171" s="537"/>
      <c r="X171" s="538"/>
    </row>
    <row r="172" spans="1:24" ht="21.75" customHeight="1" thickBot="1">
      <c r="A172" s="536"/>
      <c r="B172" s="598"/>
      <c r="C172" s="609"/>
      <c r="D172" s="212"/>
      <c r="E172" s="612"/>
      <c r="F172" s="561"/>
      <c r="G172" s="854"/>
      <c r="H172" s="97" t="s">
        <v>32</v>
      </c>
      <c r="I172" s="129">
        <v>0</v>
      </c>
      <c r="J172" s="210">
        <v>0</v>
      </c>
      <c r="K172" s="210">
        <v>0</v>
      </c>
      <c r="L172" s="117">
        <v>0</v>
      </c>
      <c r="M172" s="189">
        <v>0</v>
      </c>
      <c r="N172" s="187">
        <v>0</v>
      </c>
      <c r="O172" s="187">
        <v>0</v>
      </c>
      <c r="P172" s="190">
        <v>0</v>
      </c>
      <c r="Q172" s="113">
        <v>0</v>
      </c>
      <c r="R172" s="117">
        <v>0</v>
      </c>
      <c r="S172" s="604"/>
      <c r="T172" s="594"/>
      <c r="U172" s="593"/>
      <c r="V172" s="592"/>
      <c r="W172" s="537"/>
      <c r="X172" s="538"/>
    </row>
    <row r="173" spans="1:24" ht="23.25" customHeight="1" thickBot="1">
      <c r="A173" s="569"/>
      <c r="B173" s="615"/>
      <c r="C173" s="610"/>
      <c r="D173" s="213"/>
      <c r="E173" s="613"/>
      <c r="F173" s="561"/>
      <c r="G173" s="854"/>
      <c r="H173" s="78" t="s">
        <v>13</v>
      </c>
      <c r="I173" s="214">
        <f>SUM(I169:I172)</f>
        <v>0</v>
      </c>
      <c r="J173" s="214">
        <f t="shared" ref="J173:R173" si="44">SUM(J169:J172)</f>
        <v>6000</v>
      </c>
      <c r="K173" s="214">
        <f t="shared" si="44"/>
        <v>0</v>
      </c>
      <c r="L173" s="214">
        <f t="shared" si="44"/>
        <v>0</v>
      </c>
      <c r="M173" s="214">
        <f t="shared" si="44"/>
        <v>234000</v>
      </c>
      <c r="N173" s="214">
        <f t="shared" si="44"/>
        <v>0</v>
      </c>
      <c r="O173" s="214">
        <f t="shared" si="44"/>
        <v>0</v>
      </c>
      <c r="P173" s="214">
        <f t="shared" si="44"/>
        <v>234000</v>
      </c>
      <c r="Q173" s="214">
        <f t="shared" si="44"/>
        <v>64000</v>
      </c>
      <c r="R173" s="214">
        <f t="shared" si="44"/>
        <v>0</v>
      </c>
      <c r="S173" s="605"/>
      <c r="T173" s="217"/>
      <c r="U173" s="217"/>
      <c r="V173" s="218"/>
      <c r="W173" s="537"/>
      <c r="X173" s="538"/>
    </row>
    <row r="174" spans="1:24" ht="23.25" customHeight="1" thickBot="1">
      <c r="A174" s="207"/>
      <c r="B174" s="208"/>
      <c r="C174" s="608" t="s">
        <v>27</v>
      </c>
      <c r="D174" s="608"/>
      <c r="E174" s="611" t="s">
        <v>169</v>
      </c>
      <c r="F174" s="599" t="s">
        <v>168</v>
      </c>
      <c r="G174" s="600" t="s">
        <v>49</v>
      </c>
      <c r="H174" s="233" t="s">
        <v>24</v>
      </c>
      <c r="I174" s="292">
        <v>202100</v>
      </c>
      <c r="J174" s="293">
        <v>107700</v>
      </c>
      <c r="K174" s="293"/>
      <c r="L174" s="294">
        <v>94400</v>
      </c>
      <c r="M174" s="292">
        <v>8000</v>
      </c>
      <c r="N174" s="293">
        <v>8000</v>
      </c>
      <c r="O174" s="242"/>
      <c r="P174" s="243"/>
      <c r="Q174" s="215"/>
      <c r="R174" s="215"/>
      <c r="S174" s="603" t="s">
        <v>50</v>
      </c>
      <c r="T174" s="585">
        <v>19.100000000000001</v>
      </c>
      <c r="U174" s="601"/>
      <c r="V174" s="602"/>
      <c r="W174" s="3"/>
    </row>
    <row r="175" spans="1:24" ht="23.25" customHeight="1" thickBot="1">
      <c r="A175" s="207"/>
      <c r="B175" s="208"/>
      <c r="C175" s="609"/>
      <c r="D175" s="609"/>
      <c r="E175" s="612"/>
      <c r="F175" s="599"/>
      <c r="G175" s="600"/>
      <c r="H175" s="233" t="s">
        <v>25</v>
      </c>
      <c r="I175" s="236"/>
      <c r="J175" s="222"/>
      <c r="K175" s="222"/>
      <c r="L175" s="237"/>
      <c r="M175" s="244"/>
      <c r="N175" s="223"/>
      <c r="O175" s="223"/>
      <c r="P175" s="245"/>
      <c r="Q175" s="215"/>
      <c r="R175" s="215"/>
      <c r="S175" s="604"/>
      <c r="T175" s="585"/>
      <c r="U175" s="601"/>
      <c r="V175" s="602"/>
      <c r="W175" s="3"/>
    </row>
    <row r="176" spans="1:24" ht="23.25" customHeight="1" thickBot="1">
      <c r="A176" s="207" t="s">
        <v>18</v>
      </c>
      <c r="B176" s="208" t="s">
        <v>21</v>
      </c>
      <c r="C176" s="609"/>
      <c r="D176" s="609"/>
      <c r="E176" s="612"/>
      <c r="F176" s="599"/>
      <c r="G176" s="600"/>
      <c r="H176" s="234" t="s">
        <v>33</v>
      </c>
      <c r="I176" s="238"/>
      <c r="J176" s="239"/>
      <c r="K176" s="239"/>
      <c r="L176" s="240"/>
      <c r="M176" s="246"/>
      <c r="N176" s="247"/>
      <c r="O176" s="247"/>
      <c r="P176" s="248"/>
      <c r="Q176" s="216"/>
      <c r="R176" s="216"/>
      <c r="S176" s="604"/>
      <c r="T176" s="585"/>
      <c r="U176" s="601"/>
      <c r="V176" s="602"/>
      <c r="W176" s="3"/>
    </row>
    <row r="177" spans="1:23" ht="23.25" customHeight="1" thickBot="1">
      <c r="A177" s="207"/>
      <c r="B177" s="208"/>
      <c r="C177" s="610"/>
      <c r="D177" s="610"/>
      <c r="E177" s="613"/>
      <c r="F177" s="599"/>
      <c r="G177" s="600"/>
      <c r="H177" s="235" t="s">
        <v>110</v>
      </c>
      <c r="I177" s="241">
        <f>SUM(I174:I176)</f>
        <v>202100</v>
      </c>
      <c r="J177" s="241">
        <f t="shared" ref="J177:R177" si="45">SUM(J174:J176)</f>
        <v>107700</v>
      </c>
      <c r="K177" s="241">
        <f t="shared" si="45"/>
        <v>0</v>
      </c>
      <c r="L177" s="241">
        <f t="shared" si="45"/>
        <v>94400</v>
      </c>
      <c r="M177" s="241">
        <f t="shared" si="45"/>
        <v>8000</v>
      </c>
      <c r="N177" s="241">
        <f t="shared" si="45"/>
        <v>8000</v>
      </c>
      <c r="O177" s="241">
        <f t="shared" si="45"/>
        <v>0</v>
      </c>
      <c r="P177" s="241">
        <f t="shared" si="45"/>
        <v>0</v>
      </c>
      <c r="Q177" s="241">
        <f t="shared" si="45"/>
        <v>0</v>
      </c>
      <c r="R177" s="241">
        <f t="shared" si="45"/>
        <v>0</v>
      </c>
      <c r="S177" s="605"/>
      <c r="T177" s="219"/>
      <c r="U177" s="220"/>
      <c r="V177" s="221"/>
      <c r="W177" s="3"/>
    </row>
    <row r="178" spans="1:23" ht="12.75" customHeight="1">
      <c r="A178" s="535" t="s">
        <v>18</v>
      </c>
      <c r="B178" s="597" t="s">
        <v>21</v>
      </c>
      <c r="C178" s="608" t="s">
        <v>126</v>
      </c>
      <c r="D178" s="179"/>
      <c r="E178" s="611" t="s">
        <v>108</v>
      </c>
      <c r="F178" s="667"/>
      <c r="G178" s="653"/>
      <c r="H178" s="109" t="s">
        <v>175</v>
      </c>
      <c r="I178" s="333"/>
      <c r="J178" s="331"/>
      <c r="K178" s="331"/>
      <c r="L178" s="332">
        <v>26714</v>
      </c>
      <c r="M178" s="333"/>
      <c r="N178" s="331"/>
      <c r="O178" s="331"/>
      <c r="P178" s="332"/>
      <c r="Q178" s="111"/>
      <c r="R178" s="111"/>
      <c r="S178" s="840" t="s">
        <v>109</v>
      </c>
      <c r="T178" s="580">
        <v>2</v>
      </c>
      <c r="U178" s="578">
        <v>2</v>
      </c>
      <c r="V178" s="576">
        <v>2</v>
      </c>
      <c r="W178" s="3"/>
    </row>
    <row r="179" spans="1:23" ht="12.75" customHeight="1">
      <c r="A179" s="536"/>
      <c r="B179" s="598"/>
      <c r="C179" s="609"/>
      <c r="D179" s="176"/>
      <c r="E179" s="612"/>
      <c r="F179" s="667"/>
      <c r="G179" s="653"/>
      <c r="H179" s="110" t="s">
        <v>111</v>
      </c>
      <c r="I179" s="23">
        <v>274515</v>
      </c>
      <c r="J179" s="24">
        <v>0</v>
      </c>
      <c r="K179" s="24">
        <v>0</v>
      </c>
      <c r="L179" s="25">
        <v>274515</v>
      </c>
      <c r="M179" s="23">
        <v>53593.41</v>
      </c>
      <c r="N179" s="24"/>
      <c r="O179" s="24"/>
      <c r="P179" s="25">
        <v>53593</v>
      </c>
      <c r="Q179" s="30"/>
      <c r="R179" s="30"/>
      <c r="S179" s="841"/>
      <c r="T179" s="581"/>
      <c r="U179" s="579"/>
      <c r="V179" s="577"/>
      <c r="W179" s="3"/>
    </row>
    <row r="180" spans="1:23" ht="12.75" customHeight="1" thickBot="1">
      <c r="A180" s="536"/>
      <c r="B180" s="598"/>
      <c r="C180" s="609"/>
      <c r="D180" s="176"/>
      <c r="E180" s="612"/>
      <c r="F180" s="667"/>
      <c r="G180" s="653"/>
      <c r="H180" s="112" t="s">
        <v>24</v>
      </c>
      <c r="I180" s="186"/>
      <c r="J180" s="187"/>
      <c r="K180" s="187"/>
      <c r="L180" s="188"/>
      <c r="M180" s="186"/>
      <c r="N180" s="187"/>
      <c r="O180" s="187"/>
      <c r="P180" s="188"/>
      <c r="Q180" s="113"/>
      <c r="R180" s="113"/>
      <c r="S180" s="842"/>
      <c r="T180" s="581"/>
      <c r="U180" s="579"/>
      <c r="V180" s="577"/>
      <c r="W180" s="3"/>
    </row>
    <row r="181" spans="1:23" ht="18.75" customHeight="1" thickBot="1">
      <c r="A181" s="569"/>
      <c r="B181" s="615"/>
      <c r="C181" s="610"/>
      <c r="D181" s="180"/>
      <c r="E181" s="613"/>
      <c r="F181" s="668"/>
      <c r="G181" s="669"/>
      <c r="H181" s="91" t="s">
        <v>110</v>
      </c>
      <c r="I181" s="81">
        <f>SUM(I178:I180)</f>
        <v>274515</v>
      </c>
      <c r="J181" s="81">
        <f t="shared" ref="J181:R181" si="46">SUM(J178:J180)</f>
        <v>0</v>
      </c>
      <c r="K181" s="81">
        <f t="shared" si="46"/>
        <v>0</v>
      </c>
      <c r="L181" s="81">
        <f t="shared" si="46"/>
        <v>301229</v>
      </c>
      <c r="M181" s="81">
        <f t="shared" si="46"/>
        <v>53593.41</v>
      </c>
      <c r="N181" s="81">
        <f t="shared" si="46"/>
        <v>0</v>
      </c>
      <c r="O181" s="81">
        <f t="shared" si="46"/>
        <v>0</v>
      </c>
      <c r="P181" s="81">
        <f t="shared" si="46"/>
        <v>53593</v>
      </c>
      <c r="Q181" s="81">
        <f t="shared" si="46"/>
        <v>0</v>
      </c>
      <c r="R181" s="81">
        <f t="shared" si="46"/>
        <v>0</v>
      </c>
      <c r="S181" s="521"/>
      <c r="T181" s="64"/>
      <c r="U181" s="64"/>
      <c r="V181" s="64"/>
      <c r="W181" s="3"/>
    </row>
    <row r="182" spans="1:23" ht="16.5" customHeight="1" thickBot="1">
      <c r="A182" s="535" t="s">
        <v>18</v>
      </c>
      <c r="B182" s="597" t="s">
        <v>21</v>
      </c>
      <c r="C182" s="595" t="s">
        <v>156</v>
      </c>
      <c r="D182" s="170"/>
      <c r="E182" s="843" t="s">
        <v>88</v>
      </c>
      <c r="F182" s="746" t="s">
        <v>43</v>
      </c>
      <c r="G182" s="652" t="s">
        <v>62</v>
      </c>
      <c r="H182" s="88" t="s">
        <v>25</v>
      </c>
      <c r="I182" s="92">
        <f>+J182+L182</f>
        <v>62991</v>
      </c>
      <c r="J182" s="77"/>
      <c r="K182" s="77"/>
      <c r="L182" s="93">
        <v>62991</v>
      </c>
      <c r="M182" s="92"/>
      <c r="N182" s="77"/>
      <c r="O182" s="77"/>
      <c r="P182" s="520"/>
      <c r="Q182" s="277"/>
      <c r="R182" s="277"/>
      <c r="S182" s="837" t="s">
        <v>100</v>
      </c>
      <c r="T182" s="546">
        <v>169</v>
      </c>
      <c r="U182" s="539"/>
      <c r="V182" s="541">
        <v>0</v>
      </c>
      <c r="W182" s="3"/>
    </row>
    <row r="183" spans="1:23" ht="16.5" customHeight="1" thickBot="1">
      <c r="A183" s="536"/>
      <c r="B183" s="598"/>
      <c r="C183" s="596"/>
      <c r="D183" s="171"/>
      <c r="E183" s="844"/>
      <c r="F183" s="667"/>
      <c r="G183" s="653"/>
      <c r="H183" s="90" t="s">
        <v>24</v>
      </c>
      <c r="I183" s="276">
        <f>+J183+L183</f>
        <v>77771</v>
      </c>
      <c r="J183" s="83">
        <v>5795</v>
      </c>
      <c r="K183" s="83"/>
      <c r="L183" s="94">
        <v>71976</v>
      </c>
      <c r="M183" s="276">
        <f>+P183</f>
        <v>4857</v>
      </c>
      <c r="N183" s="83"/>
      <c r="O183" s="83"/>
      <c r="P183" s="343">
        <v>4857</v>
      </c>
      <c r="Q183" s="284"/>
      <c r="R183" s="284"/>
      <c r="S183" s="838"/>
      <c r="T183" s="547"/>
      <c r="U183" s="540"/>
      <c r="V183" s="542"/>
      <c r="W183" s="3"/>
    </row>
    <row r="184" spans="1:23" ht="21.75" customHeight="1" thickBot="1">
      <c r="A184" s="569"/>
      <c r="B184" s="615"/>
      <c r="C184" s="614"/>
      <c r="D184" s="172"/>
      <c r="E184" s="845"/>
      <c r="F184" s="668"/>
      <c r="G184" s="654"/>
      <c r="H184" s="91" t="s">
        <v>13</v>
      </c>
      <c r="I184" s="81">
        <f>SUM(I182:I183)</f>
        <v>140762</v>
      </c>
      <c r="J184" s="81">
        <f t="shared" ref="J184:R184" si="47">SUM(J182:J183)</f>
        <v>5795</v>
      </c>
      <c r="K184" s="81">
        <f t="shared" si="47"/>
        <v>0</v>
      </c>
      <c r="L184" s="81">
        <f t="shared" si="47"/>
        <v>134967</v>
      </c>
      <c r="M184" s="81">
        <f t="shared" si="47"/>
        <v>4857</v>
      </c>
      <c r="N184" s="81">
        <f t="shared" si="47"/>
        <v>0</v>
      </c>
      <c r="O184" s="81">
        <f t="shared" si="47"/>
        <v>0</v>
      </c>
      <c r="P184" s="81">
        <f t="shared" si="47"/>
        <v>4857</v>
      </c>
      <c r="Q184" s="81">
        <f t="shared" si="47"/>
        <v>0</v>
      </c>
      <c r="R184" s="81">
        <f t="shared" si="47"/>
        <v>0</v>
      </c>
      <c r="S184" s="839"/>
      <c r="T184" s="191"/>
      <c r="U184" s="192"/>
      <c r="V184" s="193"/>
      <c r="W184" s="3"/>
    </row>
    <row r="185" spans="1:23" ht="21.75" customHeight="1" thickBot="1">
      <c r="A185" s="535" t="s">
        <v>18</v>
      </c>
      <c r="B185" s="597" t="s">
        <v>21</v>
      </c>
      <c r="C185" s="595" t="s">
        <v>156</v>
      </c>
      <c r="D185" s="209"/>
      <c r="E185" s="843" t="s">
        <v>171</v>
      </c>
      <c r="F185" s="746" t="s">
        <v>43</v>
      </c>
      <c r="G185" s="846" t="s">
        <v>62</v>
      </c>
      <c r="H185" s="227" t="s">
        <v>25</v>
      </c>
      <c r="I185" s="346"/>
      <c r="J185" s="403"/>
      <c r="K185" s="403"/>
      <c r="L185" s="404"/>
      <c r="M185" s="346">
        <v>20000</v>
      </c>
      <c r="N185" s="293"/>
      <c r="O185" s="293"/>
      <c r="P185" s="294">
        <v>20000</v>
      </c>
      <c r="Q185" s="418">
        <v>166547</v>
      </c>
      <c r="R185" s="418"/>
      <c r="S185" s="837" t="s">
        <v>100</v>
      </c>
      <c r="T185" s="649">
        <v>180</v>
      </c>
      <c r="U185" s="649"/>
      <c r="V185" s="649"/>
      <c r="W185" s="3"/>
    </row>
    <row r="186" spans="1:23" ht="21.75" customHeight="1" thickBot="1">
      <c r="A186" s="536"/>
      <c r="B186" s="598"/>
      <c r="C186" s="596"/>
      <c r="D186" s="209"/>
      <c r="E186" s="844"/>
      <c r="F186" s="667"/>
      <c r="G186" s="847"/>
      <c r="H186" s="227" t="s">
        <v>24</v>
      </c>
      <c r="I186" s="238"/>
      <c r="J186" s="239"/>
      <c r="K186" s="239"/>
      <c r="L186" s="240"/>
      <c r="M186" s="350">
        <v>100000</v>
      </c>
      <c r="N186" s="351">
        <v>6400</v>
      </c>
      <c r="O186" s="351"/>
      <c r="P186" s="353">
        <v>93600</v>
      </c>
      <c r="Q186" s="423">
        <v>80000</v>
      </c>
      <c r="R186" s="423"/>
      <c r="S186" s="838"/>
      <c r="T186" s="593"/>
      <c r="U186" s="593"/>
      <c r="V186" s="593"/>
      <c r="W186" s="3"/>
    </row>
    <row r="187" spans="1:23" ht="21.75" customHeight="1" thickBot="1">
      <c r="A187" s="569"/>
      <c r="B187" s="615"/>
      <c r="C187" s="614"/>
      <c r="D187" s="209"/>
      <c r="E187" s="845"/>
      <c r="F187" s="668"/>
      <c r="G187" s="848"/>
      <c r="H187" s="79" t="s">
        <v>13</v>
      </c>
      <c r="I187" s="344">
        <f>SUM(I185:I186)</f>
        <v>0</v>
      </c>
      <c r="J187" s="344">
        <f t="shared" ref="J187:R187" si="48">SUM(J185:J186)</f>
        <v>0</v>
      </c>
      <c r="K187" s="344">
        <f t="shared" si="48"/>
        <v>0</v>
      </c>
      <c r="L187" s="344">
        <f t="shared" si="48"/>
        <v>0</v>
      </c>
      <c r="M187" s="344">
        <f t="shared" si="48"/>
        <v>120000</v>
      </c>
      <c r="N187" s="344">
        <f t="shared" si="48"/>
        <v>6400</v>
      </c>
      <c r="O187" s="344">
        <f t="shared" si="48"/>
        <v>0</v>
      </c>
      <c r="P187" s="344">
        <f t="shared" si="48"/>
        <v>113600</v>
      </c>
      <c r="Q187" s="344">
        <f t="shared" si="48"/>
        <v>246547</v>
      </c>
      <c r="R187" s="344">
        <f t="shared" si="48"/>
        <v>0</v>
      </c>
      <c r="S187" s="839"/>
      <c r="T187" s="226"/>
      <c r="U187" s="226"/>
      <c r="V187" s="226"/>
      <c r="W187" s="3"/>
    </row>
    <row r="188" spans="1:23" ht="12" customHeight="1">
      <c r="A188" s="535" t="s">
        <v>18</v>
      </c>
      <c r="B188" s="597" t="s">
        <v>21</v>
      </c>
      <c r="C188" s="608" t="s">
        <v>157</v>
      </c>
      <c r="D188" s="57"/>
      <c r="E188" s="620" t="s">
        <v>77</v>
      </c>
      <c r="F188" s="560" t="s">
        <v>44</v>
      </c>
      <c r="G188" s="658" t="s">
        <v>80</v>
      </c>
      <c r="H188" s="150" t="s">
        <v>131</v>
      </c>
      <c r="I188" s="266">
        <v>24672</v>
      </c>
      <c r="J188" s="273"/>
      <c r="K188" s="273"/>
      <c r="L188" s="390">
        <v>24672</v>
      </c>
      <c r="M188" s="266">
        <v>13496</v>
      </c>
      <c r="N188" s="266">
        <v>0</v>
      </c>
      <c r="O188" s="273">
        <v>0</v>
      </c>
      <c r="P188" s="390">
        <v>13496</v>
      </c>
      <c r="Q188" s="266"/>
      <c r="R188" s="266"/>
      <c r="S188" s="586" t="s">
        <v>76</v>
      </c>
      <c r="T188" s="546">
        <v>0.3</v>
      </c>
      <c r="U188" s="539">
        <v>0</v>
      </c>
      <c r="V188" s="541">
        <v>0</v>
      </c>
      <c r="W188" s="3"/>
    </row>
    <row r="189" spans="1:23" ht="12" customHeight="1">
      <c r="A189" s="536"/>
      <c r="B189" s="598"/>
      <c r="C189" s="609"/>
      <c r="D189" s="174"/>
      <c r="E189" s="621"/>
      <c r="F189" s="561"/>
      <c r="G189" s="659"/>
      <c r="H189" s="161" t="s">
        <v>25</v>
      </c>
      <c r="I189" s="338">
        <v>0</v>
      </c>
      <c r="J189" s="331">
        <v>0</v>
      </c>
      <c r="K189" s="331">
        <v>0</v>
      </c>
      <c r="L189" s="439">
        <v>0</v>
      </c>
      <c r="M189" s="453">
        <v>2000</v>
      </c>
      <c r="N189" s="338">
        <v>0</v>
      </c>
      <c r="O189" s="331">
        <v>0</v>
      </c>
      <c r="P189" s="439">
        <v>2000</v>
      </c>
      <c r="Q189" s="338"/>
      <c r="R189" s="338"/>
      <c r="S189" s="587"/>
      <c r="T189" s="594"/>
      <c r="U189" s="593"/>
      <c r="V189" s="592"/>
      <c r="W189" s="3"/>
    </row>
    <row r="190" spans="1:23" ht="12" customHeight="1" thickBot="1">
      <c r="A190" s="536"/>
      <c r="B190" s="598"/>
      <c r="C190" s="609"/>
      <c r="D190" s="58"/>
      <c r="E190" s="621"/>
      <c r="F190" s="561"/>
      <c r="G190" s="659"/>
      <c r="H190" s="151" t="s">
        <v>24</v>
      </c>
      <c r="I190" s="275">
        <v>144381</v>
      </c>
      <c r="J190" s="24"/>
      <c r="K190" s="24"/>
      <c r="L190" s="394">
        <v>144381</v>
      </c>
      <c r="M190" s="275">
        <v>72000</v>
      </c>
      <c r="N190" s="275">
        <v>0</v>
      </c>
      <c r="O190" s="24">
        <v>0</v>
      </c>
      <c r="P190" s="394">
        <v>72000</v>
      </c>
      <c r="Q190" s="275"/>
      <c r="R190" s="275"/>
      <c r="S190" s="587"/>
      <c r="T190" s="547"/>
      <c r="U190" s="540"/>
      <c r="V190" s="542"/>
      <c r="W190" s="3"/>
    </row>
    <row r="191" spans="1:23" ht="24" customHeight="1" thickBot="1">
      <c r="A191" s="569"/>
      <c r="B191" s="615"/>
      <c r="C191" s="610"/>
      <c r="D191" s="59"/>
      <c r="E191" s="622"/>
      <c r="F191" s="562"/>
      <c r="G191" s="660"/>
      <c r="H191" s="91" t="s">
        <v>13</v>
      </c>
      <c r="I191" s="80">
        <f>SUM(I188:I190)</f>
        <v>169053</v>
      </c>
      <c r="J191" s="80">
        <f t="shared" ref="J191:R191" si="49">SUM(J188:J190)</f>
        <v>0</v>
      </c>
      <c r="K191" s="80">
        <f t="shared" si="49"/>
        <v>0</v>
      </c>
      <c r="L191" s="80">
        <f t="shared" si="49"/>
        <v>169053</v>
      </c>
      <c r="M191" s="80">
        <f t="shared" si="49"/>
        <v>87496</v>
      </c>
      <c r="N191" s="80">
        <f t="shared" si="49"/>
        <v>0</v>
      </c>
      <c r="O191" s="80">
        <f t="shared" si="49"/>
        <v>0</v>
      </c>
      <c r="P191" s="80">
        <f t="shared" si="49"/>
        <v>87496</v>
      </c>
      <c r="Q191" s="80">
        <f t="shared" si="49"/>
        <v>0</v>
      </c>
      <c r="R191" s="80">
        <f t="shared" si="49"/>
        <v>0</v>
      </c>
      <c r="S191" s="588"/>
      <c r="T191" s="194"/>
      <c r="U191" s="55"/>
      <c r="V191" s="116"/>
      <c r="W191" s="3"/>
    </row>
    <row r="192" spans="1:23" ht="12" customHeight="1">
      <c r="A192" s="535" t="s">
        <v>18</v>
      </c>
      <c r="B192" s="597" t="s">
        <v>21</v>
      </c>
      <c r="C192" s="608" t="s">
        <v>158</v>
      </c>
      <c r="D192" s="57"/>
      <c r="E192" s="620" t="s">
        <v>78</v>
      </c>
      <c r="F192" s="560" t="s">
        <v>44</v>
      </c>
      <c r="G192" s="658" t="s">
        <v>80</v>
      </c>
      <c r="H192" s="150" t="s">
        <v>131</v>
      </c>
      <c r="I192" s="266"/>
      <c r="J192" s="273"/>
      <c r="K192" s="273"/>
      <c r="L192" s="390"/>
      <c r="M192" s="266">
        <v>23000</v>
      </c>
      <c r="N192" s="273">
        <v>23000</v>
      </c>
      <c r="O192" s="273">
        <v>0</v>
      </c>
      <c r="P192" s="266">
        <v>23000</v>
      </c>
      <c r="Q192" s="266"/>
      <c r="R192" s="266"/>
      <c r="S192" s="586" t="s">
        <v>76</v>
      </c>
      <c r="T192" s="647">
        <v>0.15</v>
      </c>
      <c r="U192" s="539">
        <v>0</v>
      </c>
      <c r="V192" s="541">
        <v>0</v>
      </c>
      <c r="W192" s="3"/>
    </row>
    <row r="193" spans="1:24" ht="12" customHeight="1">
      <c r="A193" s="536"/>
      <c r="B193" s="598"/>
      <c r="C193" s="609"/>
      <c r="D193" s="58"/>
      <c r="E193" s="621"/>
      <c r="F193" s="561"/>
      <c r="G193" s="659"/>
      <c r="H193" s="151" t="s">
        <v>24</v>
      </c>
      <c r="I193" s="275"/>
      <c r="J193" s="24"/>
      <c r="K193" s="24"/>
      <c r="L193" s="394"/>
      <c r="M193" s="275">
        <v>188700</v>
      </c>
      <c r="N193" s="24">
        <v>18700</v>
      </c>
      <c r="O193" s="24">
        <v>0</v>
      </c>
      <c r="P193" s="275">
        <v>188700</v>
      </c>
      <c r="Q193" s="275"/>
      <c r="R193" s="275"/>
      <c r="S193" s="587"/>
      <c r="T193" s="648"/>
      <c r="U193" s="540"/>
      <c r="V193" s="542"/>
      <c r="W193" s="3"/>
    </row>
    <row r="194" spans="1:24" ht="12" customHeight="1" thickBot="1">
      <c r="A194" s="536"/>
      <c r="B194" s="598"/>
      <c r="C194" s="609"/>
      <c r="D194" s="58"/>
      <c r="E194" s="621"/>
      <c r="F194" s="561"/>
      <c r="G194" s="659"/>
      <c r="H194" s="152" t="s">
        <v>25</v>
      </c>
      <c r="I194" s="129"/>
      <c r="J194" s="210"/>
      <c r="K194" s="210"/>
      <c r="L194" s="391"/>
      <c r="M194" s="527">
        <v>0</v>
      </c>
      <c r="N194" s="210">
        <v>0</v>
      </c>
      <c r="O194" s="210">
        <v>0</v>
      </c>
      <c r="P194" s="391">
        <v>0</v>
      </c>
      <c r="Q194" s="129"/>
      <c r="R194" s="129"/>
      <c r="S194" s="587"/>
      <c r="T194" s="648"/>
      <c r="U194" s="540"/>
      <c r="V194" s="542"/>
      <c r="W194" s="3"/>
    </row>
    <row r="195" spans="1:24" ht="28.5" customHeight="1" thickBot="1">
      <c r="A195" s="569"/>
      <c r="B195" s="615"/>
      <c r="C195" s="610"/>
      <c r="D195" s="59"/>
      <c r="E195" s="622"/>
      <c r="F195" s="562"/>
      <c r="G195" s="660"/>
      <c r="H195" s="91" t="s">
        <v>13</v>
      </c>
      <c r="I195" s="80"/>
      <c r="J195" s="344"/>
      <c r="K195" s="344"/>
      <c r="L195" s="433"/>
      <c r="M195" s="80">
        <f>SUM(M192:M194)</f>
        <v>211700</v>
      </c>
      <c r="N195" s="80">
        <f t="shared" ref="N195:R195" si="50">SUM(N192:N194)</f>
        <v>41700</v>
      </c>
      <c r="O195" s="80">
        <f t="shared" si="50"/>
        <v>0</v>
      </c>
      <c r="P195" s="80">
        <f t="shared" si="50"/>
        <v>211700</v>
      </c>
      <c r="Q195" s="80">
        <f t="shared" si="50"/>
        <v>0</v>
      </c>
      <c r="R195" s="80">
        <f t="shared" si="50"/>
        <v>0</v>
      </c>
      <c r="S195" s="588"/>
      <c r="T195" s="195"/>
      <c r="U195" s="55"/>
      <c r="V195" s="116"/>
      <c r="W195" s="3"/>
    </row>
    <row r="196" spans="1:24" ht="12" customHeight="1">
      <c r="A196" s="535" t="s">
        <v>18</v>
      </c>
      <c r="B196" s="597" t="s">
        <v>21</v>
      </c>
      <c r="C196" s="608" t="s">
        <v>159</v>
      </c>
      <c r="D196" s="57"/>
      <c r="E196" s="620" t="s">
        <v>79</v>
      </c>
      <c r="F196" s="560" t="s">
        <v>44</v>
      </c>
      <c r="G196" s="658" t="s">
        <v>80</v>
      </c>
      <c r="H196" s="150" t="s">
        <v>25</v>
      </c>
      <c r="I196" s="266">
        <v>0</v>
      </c>
      <c r="J196" s="273">
        <v>0</v>
      </c>
      <c r="K196" s="273">
        <v>0</v>
      </c>
      <c r="L196" s="390">
        <v>0</v>
      </c>
      <c r="M196" s="440">
        <v>43000</v>
      </c>
      <c r="N196" s="273">
        <v>43000</v>
      </c>
      <c r="O196" s="273"/>
      <c r="P196" s="390">
        <v>43000</v>
      </c>
      <c r="Q196" s="266"/>
      <c r="R196" s="266"/>
      <c r="S196" s="586" t="s">
        <v>76</v>
      </c>
      <c r="T196" s="546">
        <v>1</v>
      </c>
      <c r="U196" s="539"/>
      <c r="V196" s="541">
        <v>0</v>
      </c>
      <c r="W196" s="3"/>
    </row>
    <row r="197" spans="1:24" ht="12" customHeight="1">
      <c r="A197" s="536"/>
      <c r="B197" s="598"/>
      <c r="C197" s="609"/>
      <c r="D197" s="58"/>
      <c r="E197" s="621"/>
      <c r="F197" s="561"/>
      <c r="G197" s="659"/>
      <c r="H197" s="151" t="s">
        <v>24</v>
      </c>
      <c r="I197" s="275">
        <v>136168</v>
      </c>
      <c r="J197" s="24">
        <v>136168</v>
      </c>
      <c r="K197" s="24"/>
      <c r="L197" s="394">
        <v>136168</v>
      </c>
      <c r="M197" s="275">
        <v>2326</v>
      </c>
      <c r="N197" s="24">
        <v>2326</v>
      </c>
      <c r="O197" s="24"/>
      <c r="P197" s="394">
        <v>2326</v>
      </c>
      <c r="Q197" s="275"/>
      <c r="R197" s="275"/>
      <c r="S197" s="587"/>
      <c r="T197" s="547"/>
      <c r="U197" s="540"/>
      <c r="V197" s="542"/>
      <c r="W197" s="3"/>
    </row>
    <row r="198" spans="1:24" ht="12" customHeight="1" thickBot="1">
      <c r="A198" s="536"/>
      <c r="B198" s="598"/>
      <c r="C198" s="609"/>
      <c r="D198" s="58"/>
      <c r="E198" s="621"/>
      <c r="F198" s="561"/>
      <c r="G198" s="659"/>
      <c r="H198" s="152" t="s">
        <v>131</v>
      </c>
      <c r="I198" s="129">
        <v>17202</v>
      </c>
      <c r="J198" s="210">
        <v>17202</v>
      </c>
      <c r="K198" s="210"/>
      <c r="L198" s="391">
        <v>17202</v>
      </c>
      <c r="M198" s="129">
        <v>7238</v>
      </c>
      <c r="N198" s="210">
        <v>7238</v>
      </c>
      <c r="O198" s="210"/>
      <c r="P198" s="391">
        <v>7238</v>
      </c>
      <c r="Q198" s="129"/>
      <c r="R198" s="129"/>
      <c r="S198" s="587"/>
      <c r="T198" s="547"/>
      <c r="U198" s="540"/>
      <c r="V198" s="542"/>
      <c r="W198" s="3"/>
    </row>
    <row r="199" spans="1:24" ht="24.75" customHeight="1" thickBot="1">
      <c r="A199" s="569"/>
      <c r="B199" s="615"/>
      <c r="C199" s="610"/>
      <c r="D199" s="59"/>
      <c r="E199" s="622"/>
      <c r="F199" s="562"/>
      <c r="G199" s="660"/>
      <c r="H199" s="224" t="s">
        <v>13</v>
      </c>
      <c r="I199" s="80">
        <f>SUM(I196:I198)</f>
        <v>153370</v>
      </c>
      <c r="J199" s="80">
        <f t="shared" ref="J199:R199" si="51">SUM(J196:J198)</f>
        <v>153370</v>
      </c>
      <c r="K199" s="80">
        <f t="shared" si="51"/>
        <v>0</v>
      </c>
      <c r="L199" s="80">
        <f t="shared" si="51"/>
        <v>153370</v>
      </c>
      <c r="M199" s="80">
        <f t="shared" si="51"/>
        <v>52564</v>
      </c>
      <c r="N199" s="80">
        <f t="shared" si="51"/>
        <v>52564</v>
      </c>
      <c r="O199" s="80">
        <f t="shared" si="51"/>
        <v>0</v>
      </c>
      <c r="P199" s="80">
        <f t="shared" si="51"/>
        <v>52564</v>
      </c>
      <c r="Q199" s="80">
        <f t="shared" si="51"/>
        <v>0</v>
      </c>
      <c r="R199" s="80">
        <f t="shared" si="51"/>
        <v>0</v>
      </c>
      <c r="S199" s="588"/>
      <c r="T199" s="141"/>
      <c r="U199" s="142"/>
      <c r="V199" s="143"/>
      <c r="W199" s="3"/>
    </row>
    <row r="200" spans="1:24" ht="24.75" customHeight="1">
      <c r="A200" s="535" t="s">
        <v>18</v>
      </c>
      <c r="B200" s="597" t="s">
        <v>21</v>
      </c>
      <c r="C200" s="608" t="s">
        <v>159</v>
      </c>
      <c r="D200" s="608"/>
      <c r="E200" s="620" t="s">
        <v>170</v>
      </c>
      <c r="F200" s="560" t="s">
        <v>44</v>
      </c>
      <c r="G200" s="658" t="s">
        <v>80</v>
      </c>
      <c r="H200" s="88" t="s">
        <v>25</v>
      </c>
      <c r="I200" s="292">
        <f>+J200</f>
        <v>3600</v>
      </c>
      <c r="J200" s="293">
        <v>3600</v>
      </c>
      <c r="K200" s="403"/>
      <c r="L200" s="404"/>
      <c r="M200" s="346">
        <f>+P200</f>
        <v>62948</v>
      </c>
      <c r="N200" s="293"/>
      <c r="O200" s="293"/>
      <c r="P200" s="294">
        <v>62948</v>
      </c>
      <c r="Q200" s="418"/>
      <c r="R200" s="528"/>
      <c r="S200" s="582" t="s">
        <v>76</v>
      </c>
      <c r="T200" s="584">
        <v>0.4</v>
      </c>
      <c r="U200" s="607"/>
      <c r="V200" s="606"/>
      <c r="W200" s="538"/>
      <c r="X200" s="538"/>
    </row>
    <row r="201" spans="1:24" ht="11.25" customHeight="1" thickBot="1">
      <c r="A201" s="536"/>
      <c r="B201" s="598"/>
      <c r="C201" s="609"/>
      <c r="D201" s="609"/>
      <c r="E201" s="621"/>
      <c r="F201" s="561"/>
      <c r="G201" s="659"/>
      <c r="H201" s="98" t="s">
        <v>24</v>
      </c>
      <c r="I201" s="236"/>
      <c r="J201" s="222"/>
      <c r="K201" s="222"/>
      <c r="L201" s="237"/>
      <c r="M201" s="371">
        <v>131792</v>
      </c>
      <c r="N201" s="366"/>
      <c r="O201" s="366"/>
      <c r="P201" s="371">
        <v>131792</v>
      </c>
      <c r="Q201" s="419"/>
      <c r="R201" s="529"/>
      <c r="S201" s="583"/>
      <c r="T201" s="585"/>
      <c r="U201" s="601"/>
      <c r="V201" s="602"/>
      <c r="W201" s="538"/>
      <c r="X201" s="538"/>
    </row>
    <row r="202" spans="1:24" ht="24.75" customHeight="1" thickBot="1">
      <c r="A202" s="569"/>
      <c r="B202" s="615"/>
      <c r="C202" s="610"/>
      <c r="D202" s="610"/>
      <c r="E202" s="622"/>
      <c r="F202" s="562"/>
      <c r="G202" s="660"/>
      <c r="H202" s="225" t="s">
        <v>13</v>
      </c>
      <c r="I202" s="80">
        <f>SUM(I200:I201)</f>
        <v>3600</v>
      </c>
      <c r="J202" s="80">
        <f t="shared" ref="J202:R202" si="52">SUM(J200:J201)</f>
        <v>3600</v>
      </c>
      <c r="K202" s="80">
        <f t="shared" si="52"/>
        <v>0</v>
      </c>
      <c r="L202" s="80">
        <f t="shared" si="52"/>
        <v>0</v>
      </c>
      <c r="M202" s="214">
        <f t="shared" si="52"/>
        <v>194740</v>
      </c>
      <c r="N202" s="214">
        <f t="shared" si="52"/>
        <v>0</v>
      </c>
      <c r="O202" s="214">
        <f t="shared" si="52"/>
        <v>0</v>
      </c>
      <c r="P202" s="214">
        <f t="shared" si="52"/>
        <v>194740</v>
      </c>
      <c r="Q202" s="80">
        <f t="shared" si="52"/>
        <v>0</v>
      </c>
      <c r="R202" s="80">
        <f t="shared" si="52"/>
        <v>0</v>
      </c>
      <c r="S202" s="255"/>
      <c r="T202" s="226"/>
      <c r="U202" s="226"/>
      <c r="V202" s="226"/>
      <c r="W202" s="538"/>
      <c r="X202" s="538"/>
    </row>
    <row r="203" spans="1:24" s="40" customFormat="1" ht="12" customHeight="1">
      <c r="A203" s="535" t="s">
        <v>18</v>
      </c>
      <c r="B203" s="597" t="s">
        <v>21</v>
      </c>
      <c r="C203" s="608" t="s">
        <v>151</v>
      </c>
      <c r="D203" s="173"/>
      <c r="E203" s="620" t="s">
        <v>121</v>
      </c>
      <c r="F203" s="560" t="s">
        <v>44</v>
      </c>
      <c r="G203" s="658" t="s">
        <v>80</v>
      </c>
      <c r="H203" s="150" t="s">
        <v>25</v>
      </c>
      <c r="I203" s="266">
        <v>17820</v>
      </c>
      <c r="J203" s="273">
        <v>3500</v>
      </c>
      <c r="K203" s="273">
        <v>0</v>
      </c>
      <c r="L203" s="390">
        <f>+I203-J203</f>
        <v>14320</v>
      </c>
      <c r="M203" s="533">
        <v>300000</v>
      </c>
      <c r="N203" s="273">
        <v>200</v>
      </c>
      <c r="O203" s="273">
        <v>0</v>
      </c>
      <c r="P203" s="274">
        <v>300000</v>
      </c>
      <c r="Q203" s="390">
        <v>311155</v>
      </c>
      <c r="R203" s="266"/>
      <c r="S203" s="636" t="s">
        <v>136</v>
      </c>
      <c r="T203" s="589">
        <v>2</v>
      </c>
      <c r="U203" s="590">
        <v>2</v>
      </c>
      <c r="V203" s="591">
        <v>2</v>
      </c>
      <c r="W203" s="61"/>
    </row>
    <row r="204" spans="1:24" s="40" customFormat="1" ht="12" customHeight="1">
      <c r="A204" s="536"/>
      <c r="B204" s="598"/>
      <c r="C204" s="609"/>
      <c r="D204" s="174"/>
      <c r="E204" s="621"/>
      <c r="F204" s="561"/>
      <c r="G204" s="659"/>
      <c r="H204" s="151" t="s">
        <v>24</v>
      </c>
      <c r="I204" s="275">
        <v>0</v>
      </c>
      <c r="J204" s="24">
        <v>0</v>
      </c>
      <c r="K204" s="24">
        <v>0</v>
      </c>
      <c r="L204" s="394">
        <v>0</v>
      </c>
      <c r="M204" s="23">
        <f t="shared" ref="M204" si="53">+N204+P204</f>
        <v>604765</v>
      </c>
      <c r="N204" s="24">
        <v>2466</v>
      </c>
      <c r="O204" s="24"/>
      <c r="P204" s="25">
        <v>602299</v>
      </c>
      <c r="Q204" s="394"/>
      <c r="R204" s="275"/>
      <c r="S204" s="636"/>
      <c r="T204" s="581"/>
      <c r="U204" s="579"/>
      <c r="V204" s="577"/>
      <c r="W204" s="61"/>
    </row>
    <row r="205" spans="1:24" s="40" customFormat="1" ht="12" customHeight="1" thickBot="1">
      <c r="A205" s="536"/>
      <c r="B205" s="598"/>
      <c r="C205" s="609"/>
      <c r="D205" s="174"/>
      <c r="E205" s="621"/>
      <c r="F205" s="561"/>
      <c r="G205" s="659"/>
      <c r="H205" s="152" t="s">
        <v>131</v>
      </c>
      <c r="I205" s="129">
        <v>0</v>
      </c>
      <c r="J205" s="210">
        <v>0</v>
      </c>
      <c r="K205" s="210">
        <v>0</v>
      </c>
      <c r="L205" s="391">
        <v>0</v>
      </c>
      <c r="M205" s="186">
        <v>144566</v>
      </c>
      <c r="N205" s="187"/>
      <c r="O205" s="187">
        <v>0</v>
      </c>
      <c r="P205" s="188">
        <v>144566</v>
      </c>
      <c r="Q205" s="391"/>
      <c r="R205" s="129"/>
      <c r="S205" s="636"/>
      <c r="T205" s="581"/>
      <c r="U205" s="579"/>
      <c r="V205" s="577"/>
      <c r="W205" s="61"/>
    </row>
    <row r="206" spans="1:24" s="40" customFormat="1" ht="28.5" customHeight="1" thickBot="1">
      <c r="A206" s="569"/>
      <c r="B206" s="615"/>
      <c r="C206" s="610"/>
      <c r="D206" s="175"/>
      <c r="E206" s="622"/>
      <c r="F206" s="562"/>
      <c r="G206" s="660"/>
      <c r="H206" s="91" t="s">
        <v>13</v>
      </c>
      <c r="I206" s="80">
        <f>SUM(I203:I205)</f>
        <v>17820</v>
      </c>
      <c r="J206" s="80">
        <f t="shared" ref="J206:R206" si="54">SUM(J203:J205)</f>
        <v>3500</v>
      </c>
      <c r="K206" s="80">
        <f t="shared" si="54"/>
        <v>0</v>
      </c>
      <c r="L206" s="80">
        <f t="shared" si="54"/>
        <v>14320</v>
      </c>
      <c r="M206" s="388">
        <f t="shared" si="54"/>
        <v>1049331</v>
      </c>
      <c r="N206" s="388">
        <f t="shared" si="54"/>
        <v>2666</v>
      </c>
      <c r="O206" s="388">
        <f t="shared" si="54"/>
        <v>0</v>
      </c>
      <c r="P206" s="388">
        <f t="shared" si="54"/>
        <v>1046865</v>
      </c>
      <c r="Q206" s="80">
        <f t="shared" si="54"/>
        <v>311155</v>
      </c>
      <c r="R206" s="80">
        <f t="shared" si="54"/>
        <v>0</v>
      </c>
      <c r="S206" s="637"/>
      <c r="T206" s="147"/>
      <c r="U206" s="148"/>
      <c r="V206" s="149"/>
      <c r="W206" s="61"/>
    </row>
    <row r="207" spans="1:24" ht="22.5" customHeight="1" thickBot="1">
      <c r="A207" s="6" t="s">
        <v>18</v>
      </c>
      <c r="B207" s="7" t="s">
        <v>21</v>
      </c>
      <c r="C207" s="673" t="s">
        <v>14</v>
      </c>
      <c r="D207" s="674"/>
      <c r="E207" s="674"/>
      <c r="F207" s="674"/>
      <c r="G207" s="675"/>
      <c r="H207" s="8" t="s">
        <v>13</v>
      </c>
      <c r="I207" s="26">
        <f>SUM(I206+I202+I199+I195+I191+I187+I184+I181+I177+I173)</f>
        <v>961220</v>
      </c>
      <c r="J207" s="26">
        <f t="shared" ref="J207:R207" si="55">SUM(J206+J202+J199+J195+J191+J187+J184+J181+J177+J173)</f>
        <v>279965</v>
      </c>
      <c r="K207" s="26">
        <f t="shared" si="55"/>
        <v>0</v>
      </c>
      <c r="L207" s="26">
        <f t="shared" si="55"/>
        <v>867339</v>
      </c>
      <c r="M207" s="26">
        <f t="shared" si="55"/>
        <v>2016281.41</v>
      </c>
      <c r="N207" s="26">
        <f t="shared" si="55"/>
        <v>111330</v>
      </c>
      <c r="O207" s="26">
        <f t="shared" si="55"/>
        <v>0</v>
      </c>
      <c r="P207" s="26">
        <f t="shared" si="55"/>
        <v>1999415</v>
      </c>
      <c r="Q207" s="26">
        <f t="shared" si="55"/>
        <v>621702</v>
      </c>
      <c r="R207" s="26">
        <f t="shared" si="55"/>
        <v>0</v>
      </c>
      <c r="S207" s="19"/>
      <c r="T207" s="62"/>
      <c r="U207" s="62"/>
      <c r="V207" s="63"/>
      <c r="W207" s="3"/>
    </row>
    <row r="208" spans="1:24" ht="15" hidden="1" customHeight="1" thickBot="1">
      <c r="A208" s="5" t="s">
        <v>19</v>
      </c>
      <c r="B208" s="33" t="s">
        <v>38</v>
      </c>
      <c r="C208" s="33"/>
      <c r="D208" s="33"/>
      <c r="E208" s="33"/>
      <c r="F208" s="33"/>
      <c r="G208" s="33"/>
      <c r="H208" s="33"/>
      <c r="I208" s="530"/>
      <c r="J208" s="530"/>
      <c r="K208" s="530"/>
      <c r="L208" s="530"/>
      <c r="M208" s="530"/>
      <c r="N208" s="530"/>
      <c r="O208" s="530"/>
      <c r="P208" s="530"/>
      <c r="Q208" s="530"/>
      <c r="R208" s="530"/>
      <c r="S208" s="33"/>
      <c r="T208" s="33"/>
      <c r="U208" s="33"/>
      <c r="V208" s="34"/>
      <c r="W208" s="3"/>
    </row>
    <row r="209" spans="1:36" ht="15" hidden="1" customHeight="1" thickBot="1">
      <c r="A209" s="260"/>
      <c r="B209" s="261"/>
      <c r="C209" s="261"/>
      <c r="D209" s="261"/>
      <c r="E209" s="261"/>
      <c r="F209" s="261"/>
      <c r="G209" s="261"/>
      <c r="H209" s="261"/>
      <c r="I209" s="531"/>
      <c r="J209" s="531"/>
      <c r="K209" s="531"/>
      <c r="L209" s="531"/>
      <c r="M209" s="531"/>
      <c r="N209" s="531"/>
      <c r="O209" s="531"/>
      <c r="P209" s="531"/>
      <c r="Q209" s="531"/>
      <c r="R209" s="531"/>
      <c r="S209" s="261"/>
      <c r="T209" s="261"/>
      <c r="U209" s="261"/>
      <c r="V209" s="262"/>
      <c r="W209" s="3"/>
    </row>
    <row r="210" spans="1:36" ht="15" hidden="1" customHeight="1" thickBot="1">
      <c r="A210" s="260"/>
      <c r="B210" s="261"/>
      <c r="C210" s="261"/>
      <c r="D210" s="261"/>
      <c r="E210" s="261"/>
      <c r="F210" s="261"/>
      <c r="G210" s="261"/>
      <c r="H210" s="261"/>
      <c r="I210" s="531"/>
      <c r="J210" s="531"/>
      <c r="K210" s="531"/>
      <c r="L210" s="531"/>
      <c r="M210" s="531"/>
      <c r="N210" s="531"/>
      <c r="O210" s="531"/>
      <c r="P210" s="531"/>
      <c r="Q210" s="531"/>
      <c r="R210" s="531"/>
      <c r="S210" s="261"/>
      <c r="T210" s="261"/>
      <c r="U210" s="261"/>
      <c r="V210" s="262"/>
      <c r="W210" s="3"/>
    </row>
    <row r="211" spans="1:36" ht="13.5" hidden="1" customHeight="1" thickBot="1">
      <c r="A211" s="6"/>
      <c r="B211" s="7"/>
      <c r="C211" s="38"/>
      <c r="D211" s="38"/>
      <c r="E211" s="35"/>
      <c r="F211" s="35"/>
      <c r="G211" s="35"/>
      <c r="H211" s="35"/>
      <c r="I211" s="532"/>
      <c r="J211" s="532"/>
      <c r="K211" s="532"/>
      <c r="L211" s="532"/>
      <c r="M211" s="532"/>
      <c r="N211" s="532"/>
      <c r="O211" s="532"/>
      <c r="P211" s="532"/>
      <c r="Q211" s="532"/>
      <c r="R211" s="532"/>
      <c r="S211" s="35"/>
      <c r="T211" s="35"/>
      <c r="U211" s="35"/>
      <c r="V211" s="36"/>
      <c r="W211" s="3"/>
    </row>
    <row r="212" spans="1:36" s="48" customFormat="1" ht="23.25" customHeight="1" thickBot="1">
      <c r="A212" s="5" t="s">
        <v>18</v>
      </c>
      <c r="B212" s="664" t="s">
        <v>15</v>
      </c>
      <c r="C212" s="665"/>
      <c r="D212" s="665"/>
      <c r="E212" s="665"/>
      <c r="F212" s="665"/>
      <c r="G212" s="666"/>
      <c r="H212" s="41"/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/>
      <c r="O212" s="42"/>
      <c r="P212" s="42"/>
      <c r="Q212" s="42"/>
      <c r="R212" s="42"/>
      <c r="S212" s="43" t="s">
        <v>34</v>
      </c>
      <c r="T212" s="44" t="s">
        <v>34</v>
      </c>
      <c r="U212" s="45" t="s">
        <v>34</v>
      </c>
      <c r="V212" s="46" t="s">
        <v>34</v>
      </c>
      <c r="W212" s="47"/>
    </row>
    <row r="213" spans="1:36" ht="15.75" customHeight="1" thickBot="1">
      <c r="A213" s="661" t="s">
        <v>16</v>
      </c>
      <c r="B213" s="662"/>
      <c r="C213" s="662"/>
      <c r="D213" s="662"/>
      <c r="E213" s="662"/>
      <c r="F213" s="662"/>
      <c r="G213" s="663"/>
      <c r="H213" s="534"/>
      <c r="I213" s="522">
        <f>SUM(I212+I207+I166+I83+I50)</f>
        <v>6972408.1179999998</v>
      </c>
      <c r="J213" s="522">
        <f t="shared" ref="J213:R213" si="56">SUM(J212+J207+J166+J83+J50)</f>
        <v>688600.34536000004</v>
      </c>
      <c r="K213" s="522">
        <f t="shared" si="56"/>
        <v>24438.030000000002</v>
      </c>
      <c r="L213" s="522">
        <f t="shared" si="56"/>
        <v>6526759.9246399999</v>
      </c>
      <c r="M213" s="522">
        <f t="shared" si="56"/>
        <v>8765569.4400000013</v>
      </c>
      <c r="N213" s="522">
        <f t="shared" si="56"/>
        <v>2693931.6</v>
      </c>
      <c r="O213" s="522">
        <f t="shared" si="56"/>
        <v>67105.59</v>
      </c>
      <c r="P213" s="522">
        <f t="shared" si="56"/>
        <v>8442876.620000001</v>
      </c>
      <c r="Q213" s="522">
        <f t="shared" si="56"/>
        <v>2538677.96</v>
      </c>
      <c r="R213" s="522">
        <f t="shared" si="56"/>
        <v>193667.96</v>
      </c>
      <c r="S213" s="523" t="s">
        <v>34</v>
      </c>
      <c r="T213" s="524" t="s">
        <v>34</v>
      </c>
      <c r="U213" s="525" t="s">
        <v>34</v>
      </c>
      <c r="V213" s="526" t="s">
        <v>34</v>
      </c>
      <c r="W213" s="20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40" customFormat="1" ht="15.75" customHeight="1">
      <c r="A214" s="256"/>
      <c r="B214" s="256"/>
      <c r="C214" s="256"/>
      <c r="D214" s="256"/>
      <c r="E214" s="570"/>
      <c r="F214" s="571"/>
      <c r="G214" s="571"/>
      <c r="H214" s="571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39"/>
      <c r="T214" s="257"/>
      <c r="U214" s="257"/>
      <c r="V214" s="257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</row>
    <row r="215" spans="1:36" s="40" customFormat="1" ht="18.75" customHeight="1">
      <c r="A215" s="256"/>
      <c r="B215" s="256"/>
      <c r="C215" s="256"/>
      <c r="D215" s="256"/>
      <c r="E215" s="570"/>
      <c r="F215" s="571"/>
      <c r="G215" s="571"/>
      <c r="H215" s="571"/>
      <c r="I215" s="256"/>
      <c r="J215" s="256"/>
      <c r="K215" s="256"/>
      <c r="L215" s="256"/>
      <c r="M215" s="256"/>
      <c r="N215" s="256"/>
      <c r="O215" s="256"/>
      <c r="P215" s="256"/>
      <c r="Q215" s="256"/>
      <c r="R215" s="256"/>
      <c r="S215" s="39"/>
      <c r="T215" s="39"/>
      <c r="U215" s="39"/>
      <c r="V215" s="39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</row>
    <row r="216" spans="1:36" ht="17.25" customHeight="1">
      <c r="A216" s="3"/>
      <c r="B216" s="3"/>
      <c r="C216" s="3"/>
      <c r="D216" s="3"/>
      <c r="E216" s="570"/>
      <c r="F216" s="571"/>
      <c r="G216" s="571"/>
      <c r="H216" s="57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9"/>
      <c r="U216" s="39"/>
      <c r="V216" s="39"/>
    </row>
    <row r="217" spans="1:36">
      <c r="A217" s="3"/>
      <c r="B217" s="3"/>
      <c r="C217" s="3"/>
      <c r="D217" s="3"/>
      <c r="E217" s="258"/>
      <c r="F217" s="3"/>
      <c r="G217" s="3"/>
      <c r="H217" s="3"/>
      <c r="I217" s="259"/>
      <c r="J217" s="3"/>
      <c r="K217" s="259"/>
      <c r="L217" s="259"/>
      <c r="M217" s="259"/>
      <c r="N217" s="259"/>
      <c r="O217" s="259"/>
      <c r="P217" s="259"/>
      <c r="Q217" s="259"/>
      <c r="R217" s="259"/>
      <c r="S217" s="3"/>
      <c r="T217" s="3"/>
      <c r="U217" s="3"/>
      <c r="V217" s="3"/>
    </row>
    <row r="218" spans="1:36">
      <c r="E218" s="9"/>
      <c r="H218" s="10"/>
      <c r="I218" s="10"/>
      <c r="M218" s="10"/>
    </row>
    <row r="219" spans="1:36" ht="15.6" customHeight="1">
      <c r="E219" s="852"/>
      <c r="F219" s="852"/>
      <c r="G219" s="852"/>
      <c r="H219" s="852"/>
      <c r="I219" s="852"/>
      <c r="J219" s="852"/>
      <c r="K219" s="852"/>
      <c r="L219" s="852"/>
      <c r="M219" s="852"/>
      <c r="N219" s="852"/>
      <c r="O219" s="852"/>
      <c r="P219" s="852"/>
      <c r="Q219" s="852"/>
      <c r="R219" s="852"/>
      <c r="S219" s="852"/>
      <c r="T219" s="852"/>
      <c r="U219" s="852"/>
      <c r="V219" s="852"/>
    </row>
    <row r="220" spans="1:36" ht="15.6" customHeight="1">
      <c r="E220" s="852"/>
      <c r="F220" s="852"/>
      <c r="G220" s="852"/>
      <c r="H220" s="852"/>
      <c r="I220" s="852"/>
      <c r="J220" s="852"/>
      <c r="K220" s="852"/>
      <c r="L220" s="852"/>
      <c r="M220" s="852"/>
      <c r="N220" s="852"/>
      <c r="O220" s="852"/>
      <c r="P220" s="852"/>
      <c r="Q220" s="852"/>
      <c r="R220" s="852"/>
      <c r="S220" s="852"/>
      <c r="T220" s="852"/>
      <c r="U220" s="852"/>
      <c r="V220" s="852"/>
    </row>
  </sheetData>
  <mergeCells count="553">
    <mergeCell ref="V47:V48"/>
    <mergeCell ref="A33:A36"/>
    <mergeCell ref="B33:B36"/>
    <mergeCell ref="C33:C36"/>
    <mergeCell ref="E33:E36"/>
    <mergeCell ref="F33:F36"/>
    <mergeCell ref="G33:G36"/>
    <mergeCell ref="S33:S36"/>
    <mergeCell ref="T33:T35"/>
    <mergeCell ref="U33:U35"/>
    <mergeCell ref="V33:V35"/>
    <mergeCell ref="C44:C46"/>
    <mergeCell ref="F41:F43"/>
    <mergeCell ref="G41:G43"/>
    <mergeCell ref="S41:S43"/>
    <mergeCell ref="S44:S46"/>
    <mergeCell ref="S47:S49"/>
    <mergeCell ref="T37:T39"/>
    <mergeCell ref="U37:U39"/>
    <mergeCell ref="T41:T42"/>
    <mergeCell ref="V44:V45"/>
    <mergeCell ref="V37:V39"/>
    <mergeCell ref="C37:C40"/>
    <mergeCell ref="E219:V220"/>
    <mergeCell ref="V154:V155"/>
    <mergeCell ref="D154:D156"/>
    <mergeCell ref="A154:A156"/>
    <mergeCell ref="B154:B156"/>
    <mergeCell ref="C154:C156"/>
    <mergeCell ref="E154:E156"/>
    <mergeCell ref="F154:F156"/>
    <mergeCell ref="G154:G156"/>
    <mergeCell ref="S154:S156"/>
    <mergeCell ref="T154:T155"/>
    <mergeCell ref="U154:U155"/>
    <mergeCell ref="A203:A206"/>
    <mergeCell ref="B203:B206"/>
    <mergeCell ref="C203:C206"/>
    <mergeCell ref="E203:E206"/>
    <mergeCell ref="F203:F206"/>
    <mergeCell ref="G203:G206"/>
    <mergeCell ref="S203:S206"/>
    <mergeCell ref="F169:F173"/>
    <mergeCell ref="G169:G173"/>
    <mergeCell ref="B169:B173"/>
    <mergeCell ref="C169:C173"/>
    <mergeCell ref="E169:E173"/>
    <mergeCell ref="X57:AA57"/>
    <mergeCell ref="V69:V70"/>
    <mergeCell ref="U128:U129"/>
    <mergeCell ref="V128:V129"/>
    <mergeCell ref="T119:T122"/>
    <mergeCell ref="U119:U122"/>
    <mergeCell ref="T145:T146"/>
    <mergeCell ref="U145:U146"/>
    <mergeCell ref="V145:V146"/>
    <mergeCell ref="T142:T143"/>
    <mergeCell ref="U142:U143"/>
    <mergeCell ref="V142:V143"/>
    <mergeCell ref="U72:U73"/>
    <mergeCell ref="V104:V107"/>
    <mergeCell ref="U104:U107"/>
    <mergeCell ref="T104:T107"/>
    <mergeCell ref="T109:T112"/>
    <mergeCell ref="U109:U112"/>
    <mergeCell ref="V109:V112"/>
    <mergeCell ref="T114:T117"/>
    <mergeCell ref="U138:U140"/>
    <mergeCell ref="V138:V140"/>
    <mergeCell ref="V119:V122"/>
    <mergeCell ref="T124:T126"/>
    <mergeCell ref="A188:A191"/>
    <mergeCell ref="U124:U126"/>
    <mergeCell ref="V124:V126"/>
    <mergeCell ref="U148:U149"/>
    <mergeCell ref="V148:V149"/>
    <mergeCell ref="U94:U97"/>
    <mergeCell ref="V94:V97"/>
    <mergeCell ref="V99:V102"/>
    <mergeCell ref="U99:U102"/>
    <mergeCell ref="T99:T102"/>
    <mergeCell ref="V131:V132"/>
    <mergeCell ref="T134:T136"/>
    <mergeCell ref="U134:U136"/>
    <mergeCell ref="V134:V136"/>
    <mergeCell ref="U114:U117"/>
    <mergeCell ref="V114:V117"/>
    <mergeCell ref="T131:T132"/>
    <mergeCell ref="U131:U132"/>
    <mergeCell ref="T128:T129"/>
    <mergeCell ref="T148:T149"/>
    <mergeCell ref="T138:T140"/>
    <mergeCell ref="C80:C82"/>
    <mergeCell ref="A185:A187"/>
    <mergeCell ref="B185:B187"/>
    <mergeCell ref="S182:S184"/>
    <mergeCell ref="S185:S187"/>
    <mergeCell ref="S178:S180"/>
    <mergeCell ref="S192:S195"/>
    <mergeCell ref="E188:E191"/>
    <mergeCell ref="F188:F191"/>
    <mergeCell ref="A182:A184"/>
    <mergeCell ref="B182:B184"/>
    <mergeCell ref="A192:A195"/>
    <mergeCell ref="B192:B195"/>
    <mergeCell ref="C192:C195"/>
    <mergeCell ref="E192:E195"/>
    <mergeCell ref="S188:S191"/>
    <mergeCell ref="E182:E184"/>
    <mergeCell ref="F182:F184"/>
    <mergeCell ref="G182:G184"/>
    <mergeCell ref="C182:C184"/>
    <mergeCell ref="C185:C187"/>
    <mergeCell ref="E185:E187"/>
    <mergeCell ref="F185:F187"/>
    <mergeCell ref="G185:G187"/>
    <mergeCell ref="S128:S130"/>
    <mergeCell ref="F131:F133"/>
    <mergeCell ref="G131:G133"/>
    <mergeCell ref="S131:S133"/>
    <mergeCell ref="F145:F147"/>
    <mergeCell ref="S124:S127"/>
    <mergeCell ref="S69:S71"/>
    <mergeCell ref="F138:F141"/>
    <mergeCell ref="G138:G141"/>
    <mergeCell ref="F124:F127"/>
    <mergeCell ref="F85:F89"/>
    <mergeCell ref="G85:G89"/>
    <mergeCell ref="S109:S113"/>
    <mergeCell ref="G99:G103"/>
    <mergeCell ref="A44:A46"/>
    <mergeCell ref="G109:G113"/>
    <mergeCell ref="A69:A71"/>
    <mergeCell ref="B69:B71"/>
    <mergeCell ref="A128:A130"/>
    <mergeCell ref="B128:B130"/>
    <mergeCell ref="C128:C130"/>
    <mergeCell ref="B99:B103"/>
    <mergeCell ref="B94:B98"/>
    <mergeCell ref="C69:C71"/>
    <mergeCell ref="E69:E71"/>
    <mergeCell ref="G115:G118"/>
    <mergeCell ref="E114:E118"/>
    <mergeCell ref="E85:E89"/>
    <mergeCell ref="C83:G83"/>
    <mergeCell ref="A65:A68"/>
    <mergeCell ref="B65:B68"/>
    <mergeCell ref="A61:A64"/>
    <mergeCell ref="B61:B64"/>
    <mergeCell ref="C53:C56"/>
    <mergeCell ref="E53:E56"/>
    <mergeCell ref="S104:S108"/>
    <mergeCell ref="B53:B56"/>
    <mergeCell ref="E57:E60"/>
    <mergeCell ref="A57:A60"/>
    <mergeCell ref="B57:B60"/>
    <mergeCell ref="C57:C60"/>
    <mergeCell ref="B44:B46"/>
    <mergeCell ref="A41:A43"/>
    <mergeCell ref="B41:B43"/>
    <mergeCell ref="C41:C43"/>
    <mergeCell ref="E41:E43"/>
    <mergeCell ref="C50:G50"/>
    <mergeCell ref="A47:A49"/>
    <mergeCell ref="B47:B49"/>
    <mergeCell ref="C47:C49"/>
    <mergeCell ref="E47:E49"/>
    <mergeCell ref="F47:F49"/>
    <mergeCell ref="G47:G49"/>
    <mergeCell ref="C52:U52"/>
    <mergeCell ref="E44:E46"/>
    <mergeCell ref="A85:A89"/>
    <mergeCell ref="B85:B89"/>
    <mergeCell ref="A124:A127"/>
    <mergeCell ref="A119:A123"/>
    <mergeCell ref="B119:B123"/>
    <mergeCell ref="C119:C123"/>
    <mergeCell ref="E119:E123"/>
    <mergeCell ref="A145:A147"/>
    <mergeCell ref="B145:B147"/>
    <mergeCell ref="C145:C147"/>
    <mergeCell ref="E145:E147"/>
    <mergeCell ref="A115:A118"/>
    <mergeCell ref="B115:B118"/>
    <mergeCell ref="A131:A133"/>
    <mergeCell ref="B131:B133"/>
    <mergeCell ref="C131:C133"/>
    <mergeCell ref="E131:E133"/>
    <mergeCell ref="A142:A144"/>
    <mergeCell ref="B142:B144"/>
    <mergeCell ref="A138:A141"/>
    <mergeCell ref="B138:B141"/>
    <mergeCell ref="B124:B127"/>
    <mergeCell ref="A134:A137"/>
    <mergeCell ref="C138:C141"/>
    <mergeCell ref="F8:F10"/>
    <mergeCell ref="B15:B17"/>
    <mergeCell ref="F18:F21"/>
    <mergeCell ref="H18:H19"/>
    <mergeCell ref="C14:V14"/>
    <mergeCell ref="M8:P8"/>
    <mergeCell ref="A12:V12"/>
    <mergeCell ref="E15:E17"/>
    <mergeCell ref="J18:J19"/>
    <mergeCell ref="K18:K19"/>
    <mergeCell ref="L18:L19"/>
    <mergeCell ref="R8:R10"/>
    <mergeCell ref="V18:V20"/>
    <mergeCell ref="P9:P10"/>
    <mergeCell ref="M18:M19"/>
    <mergeCell ref="N18:N19"/>
    <mergeCell ref="G15:G17"/>
    <mergeCell ref="A18:A21"/>
    <mergeCell ref="I9:I10"/>
    <mergeCell ref="M9:M10"/>
    <mergeCell ref="T9:V9"/>
    <mergeCell ref="Q8:Q10"/>
    <mergeCell ref="A11:V11"/>
    <mergeCell ref="B13:V13"/>
    <mergeCell ref="S1:V1"/>
    <mergeCell ref="S22:S25"/>
    <mergeCell ref="T22:T24"/>
    <mergeCell ref="A2:V2"/>
    <mergeCell ref="A3:V3"/>
    <mergeCell ref="A4:V4"/>
    <mergeCell ref="A5:V5"/>
    <mergeCell ref="S8:V8"/>
    <mergeCell ref="I8:L8"/>
    <mergeCell ref="A6:V6"/>
    <mergeCell ref="A7:V7"/>
    <mergeCell ref="A8:A10"/>
    <mergeCell ref="G8:G10"/>
    <mergeCell ref="C15:C17"/>
    <mergeCell ref="G18:G21"/>
    <mergeCell ref="S9:S10"/>
    <mergeCell ref="L9:L10"/>
    <mergeCell ref="N9:O9"/>
    <mergeCell ref="C8:C10"/>
    <mergeCell ref="E8:E10"/>
    <mergeCell ref="J9:K9"/>
    <mergeCell ref="B8:B10"/>
    <mergeCell ref="H8:H10"/>
    <mergeCell ref="G22:G25"/>
    <mergeCell ref="U90:U92"/>
    <mergeCell ref="T90:T92"/>
    <mergeCell ref="T94:T97"/>
    <mergeCell ref="G94:G98"/>
    <mergeCell ref="S90:S93"/>
    <mergeCell ref="S94:S98"/>
    <mergeCell ref="T47:T48"/>
    <mergeCell ref="U47:U48"/>
    <mergeCell ref="A30:A32"/>
    <mergeCell ref="B30:B32"/>
    <mergeCell ref="A37:A40"/>
    <mergeCell ref="B37:B40"/>
    <mergeCell ref="C90:C93"/>
    <mergeCell ref="S57:S60"/>
    <mergeCell ref="E37:E40"/>
    <mergeCell ref="F37:F40"/>
    <mergeCell ref="S37:S40"/>
    <mergeCell ref="F44:F46"/>
    <mergeCell ref="G44:G46"/>
    <mergeCell ref="T57:T59"/>
    <mergeCell ref="U57:U59"/>
    <mergeCell ref="F53:F56"/>
    <mergeCell ref="G53:G56"/>
    <mergeCell ref="F57:F60"/>
    <mergeCell ref="A26:A29"/>
    <mergeCell ref="B26:B29"/>
    <mergeCell ref="C26:C29"/>
    <mergeCell ref="E26:E29"/>
    <mergeCell ref="E30:E32"/>
    <mergeCell ref="U15:U16"/>
    <mergeCell ref="V15:V16"/>
    <mergeCell ref="S30:S32"/>
    <mergeCell ref="T30:T31"/>
    <mergeCell ref="U30:U31"/>
    <mergeCell ref="T15:T16"/>
    <mergeCell ref="B18:B21"/>
    <mergeCell ref="C18:C21"/>
    <mergeCell ref="E18:E21"/>
    <mergeCell ref="I18:I19"/>
    <mergeCell ref="F15:F17"/>
    <mergeCell ref="S15:S17"/>
    <mergeCell ref="S26:S29"/>
    <mergeCell ref="C22:C25"/>
    <mergeCell ref="F22:F25"/>
    <mergeCell ref="A15:A17"/>
    <mergeCell ref="A22:A25"/>
    <mergeCell ref="E22:E25"/>
    <mergeCell ref="B22:B25"/>
    <mergeCell ref="V72:V73"/>
    <mergeCell ref="U44:U45"/>
    <mergeCell ref="S134:S137"/>
    <mergeCell ref="S114:S118"/>
    <mergeCell ref="F99:F103"/>
    <mergeCell ref="F94:F98"/>
    <mergeCell ref="E94:E98"/>
    <mergeCell ref="A94:A98"/>
    <mergeCell ref="A109:A113"/>
    <mergeCell ref="B109:B113"/>
    <mergeCell ref="F109:F113"/>
    <mergeCell ref="C109:C113"/>
    <mergeCell ref="C115:C118"/>
    <mergeCell ref="F115:F118"/>
    <mergeCell ref="E104:E108"/>
    <mergeCell ref="F104:F108"/>
    <mergeCell ref="G104:G108"/>
    <mergeCell ref="E109:E113"/>
    <mergeCell ref="A99:A103"/>
    <mergeCell ref="B90:B93"/>
    <mergeCell ref="A90:A93"/>
    <mergeCell ref="G90:G93"/>
    <mergeCell ref="A53:A56"/>
    <mergeCell ref="E90:E93"/>
    <mergeCell ref="R18:R19"/>
    <mergeCell ref="T18:T20"/>
    <mergeCell ref="P18:P19"/>
    <mergeCell ref="Q18:Q19"/>
    <mergeCell ref="V22:V24"/>
    <mergeCell ref="U18:U20"/>
    <mergeCell ref="U22:U24"/>
    <mergeCell ref="C30:C32"/>
    <mergeCell ref="G26:G29"/>
    <mergeCell ref="S18:S21"/>
    <mergeCell ref="V30:V31"/>
    <mergeCell ref="G30:G32"/>
    <mergeCell ref="O18:O19"/>
    <mergeCell ref="U26:U28"/>
    <mergeCell ref="V26:V28"/>
    <mergeCell ref="T26:T28"/>
    <mergeCell ref="F26:F29"/>
    <mergeCell ref="V57:V59"/>
    <mergeCell ref="U53:U55"/>
    <mergeCell ref="S53:S56"/>
    <mergeCell ref="V53:V55"/>
    <mergeCell ref="U41:U42"/>
    <mergeCell ref="G61:G64"/>
    <mergeCell ref="C85:C89"/>
    <mergeCell ref="U76:U77"/>
    <mergeCell ref="V65:V67"/>
    <mergeCell ref="C65:C68"/>
    <mergeCell ref="G65:G68"/>
    <mergeCell ref="S65:S68"/>
    <mergeCell ref="T65:T67"/>
    <mergeCell ref="C61:C64"/>
    <mergeCell ref="V76:V77"/>
    <mergeCell ref="U65:U67"/>
    <mergeCell ref="U61:U63"/>
    <mergeCell ref="V61:V63"/>
    <mergeCell ref="F65:F68"/>
    <mergeCell ref="U69:U70"/>
    <mergeCell ref="T69:T70"/>
    <mergeCell ref="V41:V42"/>
    <mergeCell ref="F69:F71"/>
    <mergeCell ref="G69:G71"/>
    <mergeCell ref="E80:E82"/>
    <mergeCell ref="T61:T63"/>
    <mergeCell ref="S76:S79"/>
    <mergeCell ref="T76:T77"/>
    <mergeCell ref="E65:E68"/>
    <mergeCell ref="G37:G40"/>
    <mergeCell ref="D61:D64"/>
    <mergeCell ref="F30:F32"/>
    <mergeCell ref="G57:G60"/>
    <mergeCell ref="D57:D60"/>
    <mergeCell ref="E61:E64"/>
    <mergeCell ref="F61:F64"/>
    <mergeCell ref="D65:D68"/>
    <mergeCell ref="D80:D82"/>
    <mergeCell ref="C207:G207"/>
    <mergeCell ref="B188:B191"/>
    <mergeCell ref="C188:C191"/>
    <mergeCell ref="T44:T45"/>
    <mergeCell ref="T53:T55"/>
    <mergeCell ref="S85:S89"/>
    <mergeCell ref="S61:S64"/>
    <mergeCell ref="S72:S75"/>
    <mergeCell ref="C105:C108"/>
    <mergeCell ref="C94:C98"/>
    <mergeCell ref="C99:C103"/>
    <mergeCell ref="E99:E103"/>
    <mergeCell ref="F90:F93"/>
    <mergeCell ref="C148:C150"/>
    <mergeCell ref="E148:E150"/>
    <mergeCell ref="F148:F150"/>
    <mergeCell ref="G148:G150"/>
    <mergeCell ref="S142:S144"/>
    <mergeCell ref="C124:C127"/>
    <mergeCell ref="F119:F123"/>
    <mergeCell ref="B134:B137"/>
    <mergeCell ref="E138:E141"/>
    <mergeCell ref="T72:T73"/>
    <mergeCell ref="F80:F82"/>
    <mergeCell ref="A213:G213"/>
    <mergeCell ref="B212:G212"/>
    <mergeCell ref="A178:A181"/>
    <mergeCell ref="B178:B181"/>
    <mergeCell ref="C178:C181"/>
    <mergeCell ref="E178:E181"/>
    <mergeCell ref="F178:F181"/>
    <mergeCell ref="G178:G181"/>
    <mergeCell ref="B196:B199"/>
    <mergeCell ref="C196:C199"/>
    <mergeCell ref="E196:E199"/>
    <mergeCell ref="F196:F199"/>
    <mergeCell ref="G196:G199"/>
    <mergeCell ref="F200:F202"/>
    <mergeCell ref="G200:G202"/>
    <mergeCell ref="G188:G191"/>
    <mergeCell ref="F192:F195"/>
    <mergeCell ref="G192:G195"/>
    <mergeCell ref="A200:A202"/>
    <mergeCell ref="B200:B202"/>
    <mergeCell ref="C200:C202"/>
    <mergeCell ref="D200:D202"/>
    <mergeCell ref="E200:E202"/>
    <mergeCell ref="A196:A199"/>
    <mergeCell ref="U200:U201"/>
    <mergeCell ref="V200:V201"/>
    <mergeCell ref="T185:T186"/>
    <mergeCell ref="U185:U186"/>
    <mergeCell ref="V185:V186"/>
    <mergeCell ref="V196:V198"/>
    <mergeCell ref="U196:U198"/>
    <mergeCell ref="T196:T198"/>
    <mergeCell ref="A72:A75"/>
    <mergeCell ref="C72:C75"/>
    <mergeCell ref="E72:E75"/>
    <mergeCell ref="F72:F75"/>
    <mergeCell ref="G72:G75"/>
    <mergeCell ref="A76:A79"/>
    <mergeCell ref="B76:B79"/>
    <mergeCell ref="C76:C79"/>
    <mergeCell ref="E76:E79"/>
    <mergeCell ref="F76:F79"/>
    <mergeCell ref="G76:G79"/>
    <mergeCell ref="B72:B75"/>
    <mergeCell ref="B80:B82"/>
    <mergeCell ref="A80:A82"/>
    <mergeCell ref="G119:G123"/>
    <mergeCell ref="G134:G137"/>
    <mergeCell ref="V80:V81"/>
    <mergeCell ref="U80:U81"/>
    <mergeCell ref="T80:T81"/>
    <mergeCell ref="S80:S82"/>
    <mergeCell ref="S157:S159"/>
    <mergeCell ref="G151:G153"/>
    <mergeCell ref="S151:S153"/>
    <mergeCell ref="T151:T152"/>
    <mergeCell ref="U151:U152"/>
    <mergeCell ref="V151:V152"/>
    <mergeCell ref="S138:S141"/>
    <mergeCell ref="S119:S123"/>
    <mergeCell ref="S148:S150"/>
    <mergeCell ref="S99:S103"/>
    <mergeCell ref="G145:G147"/>
    <mergeCell ref="S145:S147"/>
    <mergeCell ref="G142:G144"/>
    <mergeCell ref="G128:G130"/>
    <mergeCell ref="V85:V88"/>
    <mergeCell ref="U85:U88"/>
    <mergeCell ref="T85:T88"/>
    <mergeCell ref="V90:V92"/>
    <mergeCell ref="G80:G82"/>
    <mergeCell ref="G124:G127"/>
    <mergeCell ref="C151:C153"/>
    <mergeCell ref="B151:B153"/>
    <mergeCell ref="A105:A108"/>
    <mergeCell ref="B105:B108"/>
    <mergeCell ref="A148:A150"/>
    <mergeCell ref="B148:B150"/>
    <mergeCell ref="E142:E144"/>
    <mergeCell ref="F142:F144"/>
    <mergeCell ref="E124:E127"/>
    <mergeCell ref="C134:C137"/>
    <mergeCell ref="E134:E137"/>
    <mergeCell ref="F134:F137"/>
    <mergeCell ref="E128:E130"/>
    <mergeCell ref="F128:F130"/>
    <mergeCell ref="A151:A153"/>
    <mergeCell ref="F151:F153"/>
    <mergeCell ref="E151:E153"/>
    <mergeCell ref="D151:D153"/>
    <mergeCell ref="C142:C144"/>
    <mergeCell ref="D157:D159"/>
    <mergeCell ref="C157:C159"/>
    <mergeCell ref="B157:B159"/>
    <mergeCell ref="F174:F177"/>
    <mergeCell ref="G174:G177"/>
    <mergeCell ref="T174:T176"/>
    <mergeCell ref="U174:U176"/>
    <mergeCell ref="V174:V176"/>
    <mergeCell ref="S174:S177"/>
    <mergeCell ref="V169:V172"/>
    <mergeCell ref="U169:U172"/>
    <mergeCell ref="T169:T172"/>
    <mergeCell ref="T157:T158"/>
    <mergeCell ref="S169:S173"/>
    <mergeCell ref="D174:D177"/>
    <mergeCell ref="E174:E177"/>
    <mergeCell ref="F160:F162"/>
    <mergeCell ref="S160:S162"/>
    <mergeCell ref="T160:T161"/>
    <mergeCell ref="C174:C177"/>
    <mergeCell ref="W200:X202"/>
    <mergeCell ref="E214:E216"/>
    <mergeCell ref="F214:H216"/>
    <mergeCell ref="G157:G159"/>
    <mergeCell ref="F157:F159"/>
    <mergeCell ref="E157:E159"/>
    <mergeCell ref="V178:V180"/>
    <mergeCell ref="U178:U180"/>
    <mergeCell ref="T178:T180"/>
    <mergeCell ref="S200:S201"/>
    <mergeCell ref="T200:T201"/>
    <mergeCell ref="S196:S199"/>
    <mergeCell ref="T203:T205"/>
    <mergeCell ref="U203:U205"/>
    <mergeCell ref="V203:V205"/>
    <mergeCell ref="V182:V183"/>
    <mergeCell ref="U182:U183"/>
    <mergeCell ref="T182:T183"/>
    <mergeCell ref="V188:V190"/>
    <mergeCell ref="U188:U190"/>
    <mergeCell ref="T188:T190"/>
    <mergeCell ref="V192:V194"/>
    <mergeCell ref="U192:U194"/>
    <mergeCell ref="T192:T194"/>
    <mergeCell ref="A157:A159"/>
    <mergeCell ref="W169:X173"/>
    <mergeCell ref="W160:X162"/>
    <mergeCell ref="U160:U161"/>
    <mergeCell ref="V160:V161"/>
    <mergeCell ref="S163:S165"/>
    <mergeCell ref="T163:T164"/>
    <mergeCell ref="U163:U164"/>
    <mergeCell ref="V163:V164"/>
    <mergeCell ref="A163:A165"/>
    <mergeCell ref="B163:B165"/>
    <mergeCell ref="C163:C165"/>
    <mergeCell ref="D163:D165"/>
    <mergeCell ref="E163:E165"/>
    <mergeCell ref="F163:F165"/>
    <mergeCell ref="G163:G165"/>
    <mergeCell ref="C166:G166"/>
    <mergeCell ref="A169:A173"/>
    <mergeCell ref="A160:A162"/>
    <mergeCell ref="B160:B162"/>
    <mergeCell ref="E160:E162"/>
    <mergeCell ref="D160:D162"/>
    <mergeCell ref="C160:C162"/>
    <mergeCell ref="G160:G162"/>
  </mergeCells>
  <phoneticPr fontId="0" type="noConversion"/>
  <conditionalFormatting sqref="A3:V3">
    <cfRule type="cellIs" dxfId="0" priority="1" stopIfTrue="1" operator="equal">
      <formula>0</formula>
    </cfRule>
  </conditionalFormatting>
  <printOptions horizontalCentered="1"/>
  <pageMargins left="0.35433070866141736" right="0.15748031496062992" top="0.86614173228346458" bottom="0.51181102362204722" header="0.59055118110236227" footer="0.51181102362204722"/>
  <pageSetup paperSize="9" scale="68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7 pr.</vt:lpstr>
      <vt:lpstr>Lapas2</vt:lpstr>
      <vt:lpstr>Lapas3</vt:lpstr>
      <vt:lpstr>'7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2020-01-23T07:24:18Z</cp:lastPrinted>
  <dcterms:created xsi:type="dcterms:W3CDTF">1996-10-14T23:33:28Z</dcterms:created>
  <dcterms:modified xsi:type="dcterms:W3CDTF">2020-01-30T13:34:53Z</dcterms:modified>
</cp:coreProperties>
</file>