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35" windowHeight="9300"/>
  </bookViews>
  <sheets>
    <sheet name="1 pr. " sheetId="6" r:id="rId1"/>
  </sheets>
  <definedNames>
    <definedName name="_xlnm.Print_Area" localSheetId="0">'1 pr. '!$A$1:$U$89</definedName>
    <definedName name="_xlnm.Print_Titles" localSheetId="0">'1 pr. '!$8:$10</definedName>
  </definedNames>
  <calcPr calcId="125725"/>
</workbook>
</file>

<file path=xl/calcChain.xml><?xml version="1.0" encoding="utf-8"?>
<calcChain xmlns="http://schemas.openxmlformats.org/spreadsheetml/2006/main">
  <c r="L64" i="6"/>
  <c r="L66" s="1"/>
  <c r="L58"/>
  <c r="N95"/>
  <c r="O95"/>
  <c r="L95"/>
  <c r="N75"/>
  <c r="O75"/>
  <c r="P75"/>
  <c r="Q75"/>
  <c r="L75"/>
  <c r="M73"/>
  <c r="N73"/>
  <c r="O73"/>
  <c r="P73"/>
  <c r="Q73"/>
  <c r="L73"/>
  <c r="M74"/>
  <c r="M75" s="1"/>
  <c r="M72"/>
  <c r="I23"/>
  <c r="I79"/>
  <c r="I80"/>
  <c r="I81"/>
  <c r="I78"/>
  <c r="I27"/>
  <c r="I28"/>
  <c r="I29"/>
  <c r="I26"/>
  <c r="I18"/>
  <c r="I19"/>
  <c r="I95" s="1"/>
  <c r="I20"/>
  <c r="I21"/>
  <c r="I17"/>
  <c r="I36"/>
  <c r="I37"/>
  <c r="I38"/>
  <c r="I39"/>
  <c r="I15"/>
  <c r="I35"/>
  <c r="N97"/>
  <c r="O97"/>
  <c r="L97"/>
  <c r="Q94"/>
  <c r="P94"/>
  <c r="N98"/>
  <c r="O98"/>
  <c r="J94"/>
  <c r="K94"/>
  <c r="H94"/>
  <c r="L94"/>
  <c r="N94"/>
  <c r="O94"/>
  <c r="M31"/>
  <c r="M44"/>
  <c r="M43"/>
  <c r="M46"/>
  <c r="M48"/>
  <c r="M52"/>
  <c r="M83"/>
  <c r="M18"/>
  <c r="M19"/>
  <c r="M95" s="1"/>
  <c r="M20"/>
  <c r="M99" s="1"/>
  <c r="M21"/>
  <c r="M41"/>
  <c r="M33"/>
  <c r="M24"/>
  <c r="M25" s="1"/>
  <c r="M23"/>
  <c r="M68"/>
  <c r="M69"/>
  <c r="M70"/>
  <c r="M67"/>
  <c r="M80"/>
  <c r="M81"/>
  <c r="M78"/>
  <c r="M17"/>
  <c r="M55"/>
  <c r="M56"/>
  <c r="M97" s="1"/>
  <c r="M57"/>
  <c r="M59"/>
  <c r="M54"/>
  <c r="M62"/>
  <c r="M63"/>
  <c r="M64"/>
  <c r="M65"/>
  <c r="M61"/>
  <c r="J96"/>
  <c r="K96"/>
  <c r="J95"/>
  <c r="K95"/>
  <c r="I45"/>
  <c r="J45"/>
  <c r="K45"/>
  <c r="H44"/>
  <c r="H45" s="1"/>
  <c r="I40"/>
  <c r="J40"/>
  <c r="K40"/>
  <c r="H40"/>
  <c r="I96"/>
  <c r="H96"/>
  <c r="N96"/>
  <c r="P93"/>
  <c r="Q93"/>
  <c r="N93"/>
  <c r="O93"/>
  <c r="L99"/>
  <c r="L93"/>
  <c r="Q99"/>
  <c r="P99"/>
  <c r="O99"/>
  <c r="N99"/>
  <c r="K99"/>
  <c r="J99"/>
  <c r="I99"/>
  <c r="H99"/>
  <c r="Q98"/>
  <c r="P98"/>
  <c r="K98"/>
  <c r="J98"/>
  <c r="I98"/>
  <c r="H98"/>
  <c r="K97"/>
  <c r="J97"/>
  <c r="I97"/>
  <c r="H97"/>
  <c r="Q96"/>
  <c r="P96"/>
  <c r="O96"/>
  <c r="Q95"/>
  <c r="P95"/>
  <c r="K93"/>
  <c r="K100" s="1"/>
  <c r="J93"/>
  <c r="I93"/>
  <c r="H93"/>
  <c r="O86"/>
  <c r="N86"/>
  <c r="K86"/>
  <c r="J86"/>
  <c r="I86"/>
  <c r="H86"/>
  <c r="Q84"/>
  <c r="P84"/>
  <c r="O84"/>
  <c r="N84"/>
  <c r="M84"/>
  <c r="L84"/>
  <c r="K84"/>
  <c r="J84"/>
  <c r="I84"/>
  <c r="H84"/>
  <c r="Q82"/>
  <c r="Q87" s="1"/>
  <c r="P82"/>
  <c r="P87" s="1"/>
  <c r="O82"/>
  <c r="O87" s="1"/>
  <c r="N82"/>
  <c r="N87" s="1"/>
  <c r="L82"/>
  <c r="L87" s="1"/>
  <c r="K82"/>
  <c r="K87" s="1"/>
  <c r="J82"/>
  <c r="J87" s="1"/>
  <c r="I82"/>
  <c r="H82"/>
  <c r="Q71"/>
  <c r="P71"/>
  <c r="O71"/>
  <c r="N71"/>
  <c r="M71"/>
  <c r="L71"/>
  <c r="K71"/>
  <c r="J71"/>
  <c r="I71"/>
  <c r="H71"/>
  <c r="Q66"/>
  <c r="P66"/>
  <c r="O66"/>
  <c r="N66"/>
  <c r="K66"/>
  <c r="J66"/>
  <c r="I66"/>
  <c r="H66"/>
  <c r="Q60"/>
  <c r="P60"/>
  <c r="O60"/>
  <c r="N60"/>
  <c r="L60"/>
  <c r="K60"/>
  <c r="J60"/>
  <c r="I60"/>
  <c r="H60"/>
  <c r="Q53"/>
  <c r="P53"/>
  <c r="O53"/>
  <c r="N53"/>
  <c r="M53"/>
  <c r="L53"/>
  <c r="K53"/>
  <c r="J53"/>
  <c r="I53"/>
  <c r="H53"/>
  <c r="Q51"/>
  <c r="P51"/>
  <c r="O51"/>
  <c r="N51"/>
  <c r="M51"/>
  <c r="L51"/>
  <c r="K51"/>
  <c r="J51"/>
  <c r="I51"/>
  <c r="H51"/>
  <c r="Q49"/>
  <c r="P49"/>
  <c r="O49"/>
  <c r="N49"/>
  <c r="M49"/>
  <c r="L49"/>
  <c r="K49"/>
  <c r="J49"/>
  <c r="I49"/>
  <c r="H49"/>
  <c r="Q47"/>
  <c r="P47"/>
  <c r="O47"/>
  <c r="N47"/>
  <c r="M47"/>
  <c r="L47"/>
  <c r="K47"/>
  <c r="J47"/>
  <c r="I47"/>
  <c r="H47"/>
  <c r="Q45"/>
  <c r="P45"/>
  <c r="O45"/>
  <c r="N45"/>
  <c r="M45"/>
  <c r="Q42"/>
  <c r="P42"/>
  <c r="O42"/>
  <c r="N42"/>
  <c r="M42"/>
  <c r="L42"/>
  <c r="K42"/>
  <c r="J42"/>
  <c r="I42"/>
  <c r="H42"/>
  <c r="Q40"/>
  <c r="P40"/>
  <c r="O40"/>
  <c r="N40"/>
  <c r="M40"/>
  <c r="L40"/>
  <c r="Q34"/>
  <c r="P34"/>
  <c r="O34"/>
  <c r="N34"/>
  <c r="M34"/>
  <c r="L34"/>
  <c r="K34"/>
  <c r="J34"/>
  <c r="I34"/>
  <c r="H34"/>
  <c r="Q32"/>
  <c r="P32"/>
  <c r="O32"/>
  <c r="N32"/>
  <c r="M32"/>
  <c r="L32"/>
  <c r="K32"/>
  <c r="J32"/>
  <c r="I32"/>
  <c r="H32"/>
  <c r="Q30"/>
  <c r="P30"/>
  <c r="O30"/>
  <c r="N30"/>
  <c r="M30"/>
  <c r="L30"/>
  <c r="K30"/>
  <c r="J30"/>
  <c r="H30"/>
  <c r="Q25"/>
  <c r="P25"/>
  <c r="O25"/>
  <c r="N25"/>
  <c r="K25"/>
  <c r="J25"/>
  <c r="I25"/>
  <c r="H25"/>
  <c r="L96"/>
  <c r="Q22"/>
  <c r="P22"/>
  <c r="O22"/>
  <c r="N22"/>
  <c r="K22"/>
  <c r="J22"/>
  <c r="I22"/>
  <c r="H22"/>
  <c r="Q16"/>
  <c r="P16"/>
  <c r="P76" s="1"/>
  <c r="O16"/>
  <c r="O76" s="1"/>
  <c r="N16"/>
  <c r="N76" s="1"/>
  <c r="M16"/>
  <c r="L16"/>
  <c r="K16"/>
  <c r="K76" s="1"/>
  <c r="J16"/>
  <c r="I16"/>
  <c r="H16"/>
  <c r="O100" l="1"/>
  <c r="Q76"/>
  <c r="M94"/>
  <c r="Q100"/>
  <c r="L98"/>
  <c r="L100" s="1"/>
  <c r="M58"/>
  <c r="M60" s="1"/>
  <c r="P100"/>
  <c r="I87"/>
  <c r="H87"/>
  <c r="I30"/>
  <c r="I76" s="1"/>
  <c r="I94"/>
  <c r="M66"/>
  <c r="I100"/>
  <c r="H95"/>
  <c r="H100" s="1"/>
  <c r="M93"/>
  <c r="M22"/>
  <c r="M82"/>
  <c r="M87" s="1"/>
  <c r="N100"/>
  <c r="J100"/>
  <c r="Q88"/>
  <c r="Q89" s="1"/>
  <c r="H76"/>
  <c r="H88" s="1"/>
  <c r="H89" s="1"/>
  <c r="P88"/>
  <c r="P89" s="1"/>
  <c r="J76"/>
  <c r="J88" s="1"/>
  <c r="J89" s="1"/>
  <c r="N88"/>
  <c r="N89" s="1"/>
  <c r="O88"/>
  <c r="O89" s="1"/>
  <c r="K88"/>
  <c r="K89" s="1"/>
  <c r="L22"/>
  <c r="L76" s="1"/>
  <c r="L25"/>
  <c r="M96"/>
  <c r="L45"/>
  <c r="I88" l="1"/>
  <c r="I89" s="1"/>
  <c r="M76"/>
  <c r="M88" s="1"/>
  <c r="M89" s="1"/>
  <c r="M98"/>
  <c r="M100" s="1"/>
  <c r="L88"/>
  <c r="L89" s="1"/>
</calcChain>
</file>

<file path=xl/sharedStrings.xml><?xml version="1.0" encoding="utf-8"?>
<sst xmlns="http://schemas.openxmlformats.org/spreadsheetml/2006/main" count="297" uniqueCount="130">
  <si>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</si>
  <si>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</si>
  <si>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</si>
  <si>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</si>
  <si>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</si>
  <si>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</si>
  <si>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</si>
  <si>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</si>
  <si>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</si>
  <si>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</si>
  <si>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</si>
  <si>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</si>
  <si>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</si>
  <si>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</si>
  <si>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</si>
  <si>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</si>
  <si>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</si>
  <si>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Finansavimo šaltiniai</t>
  </si>
  <si>
    <t>1</t>
  </si>
  <si>
    <t>2</t>
  </si>
  <si>
    <t>6</t>
  </si>
  <si>
    <t>-</t>
  </si>
  <si>
    <t>Brandos egzaminų organizavimas ir vykdymas</t>
  </si>
  <si>
    <t>Ikimokyklinių ugdymo įstaigų veiklos organizavimas</t>
  </si>
  <si>
    <t>SB</t>
  </si>
  <si>
    <t>SP</t>
  </si>
  <si>
    <t>Mokyklų, kuriose įgyvendinti ugdymo planai, skaičius</t>
  </si>
  <si>
    <t>Neformalųjį ugdymą teikiančių įstaigų, kuriose įgyvendintos neformaliojo ugdymo programos, skaičius</t>
  </si>
  <si>
    <t>Brandos egzaminus laikiusių abiturientų skaičius</t>
  </si>
  <si>
    <t>Ikimokyklinių ugdymo įstaigų ugdytinių skaičius</t>
  </si>
  <si>
    <t>10</t>
  </si>
  <si>
    <t>Mokyklų, gaunančių finansavimą, skaičius</t>
  </si>
  <si>
    <t>Mokinių socialinė parama (nemokamas maitinimas)</t>
  </si>
  <si>
    <t>TIKSLŲ, UŽDAVINIŲ, PRIEMONIŲ ASIGNAVIMŲ IR PRODUKTO VERTINIMO KRITERIJŲ SUVESTINĖ</t>
  </si>
  <si>
    <t>1 Strateginis tikslas. Užtikrinti gyventojams kokybiškas ir prieinamas švietimo, sveikatos apsaugos ir socialinės paramos paslaugas</t>
  </si>
  <si>
    <t>Užtikrinti visuotinį aukštos kokybės švietimo paslaugų prieinamumą savivaldybėje</t>
  </si>
  <si>
    <t>Teikti paramą (psichologinę, pedagoginę ir kt.) savivaldybės mokiniams ir mokytojams</t>
  </si>
  <si>
    <t>Formuoti saugią, visiems bendruomenės nariams prieinamą ir veiksmingą ugdymo aplinką</t>
  </si>
  <si>
    <t>Studijų rėmimo programoje dalyvavusių asmenų skaičius</t>
  </si>
  <si>
    <t>Mokinių, gaunančių nemokamą maitinimą, skaičius</t>
  </si>
  <si>
    <t>Pagalbą gavusių mokinių ir mokytojų skaičius</t>
  </si>
  <si>
    <t>Savivaldybės biudžeto lėšos</t>
  </si>
  <si>
    <t>Specialiosios programos lėšos</t>
  </si>
  <si>
    <t>Valstybės deleguotom funkcijom vykdyti</t>
  </si>
  <si>
    <t>SB (deleg)</t>
  </si>
  <si>
    <t>Pavadinimas</t>
  </si>
  <si>
    <t>(savivaldybės, padalinio, įstaigos pavadinimas)</t>
  </si>
  <si>
    <t>UGDYMO KOKYBĖS IR MOKYMOSI APLINKOS UŽTIKRINIMO PROGRAMOS NR. 1</t>
  </si>
  <si>
    <t>1 programa. Ugdymo kokybės ir mokymosi aplinkos užtikrinimo programa</t>
  </si>
  <si>
    <t>STD</t>
  </si>
  <si>
    <t>Valstybės biudžeto speciali tikslinė dotacija</t>
  </si>
  <si>
    <t>VB</t>
  </si>
  <si>
    <t>Valstybės biudžeto lėšos</t>
  </si>
  <si>
    <t>ES</t>
  </si>
  <si>
    <t>Europos Sąjungos paramos lėšos</t>
  </si>
  <si>
    <t>Vadybinės ir pedagoginės veiklos kokybės tobulinimas</t>
  </si>
  <si>
    <t>Studijų rėmimas</t>
  </si>
  <si>
    <t>Rajono bendrojo ugdymo  mokyklų aplinkos išlaikymas</t>
  </si>
  <si>
    <t>Ugdymo planų įgyvendinimas Savivaldybės bendrojo ugdymo mokyklose</t>
  </si>
  <si>
    <t>10.1-10.12</t>
  </si>
  <si>
    <t>10.1-10.15</t>
  </si>
  <si>
    <t>10.13-10.15</t>
  </si>
  <si>
    <t>Neformalusis vaikų švietimas</t>
  </si>
  <si>
    <t>Neformaliame vaikų švietime dalyvavusių asmenų skaičius</t>
  </si>
  <si>
    <t>Paskatintų mokinių skaičius</t>
  </si>
  <si>
    <t>Švietimo pagalbos tarnybos pagalba Savivaldybės ugdymo įstaigų mokiniams ir mokytojams</t>
  </si>
  <si>
    <t>9</t>
  </si>
  <si>
    <t>11</t>
  </si>
  <si>
    <t>12</t>
  </si>
  <si>
    <t>13</t>
  </si>
  <si>
    <t>Įstaigų, gaunančių finansavimą, skaičius</t>
  </si>
  <si>
    <t>Socializacijos projektuose dalyvavusių mokinių skaičius</t>
  </si>
  <si>
    <t>Mokinių mokymas plaukti</t>
  </si>
  <si>
    <t>Mokymo plaukti programoje dalyvavusių mokinių skaičius</t>
  </si>
  <si>
    <t xml:space="preserve"> </t>
  </si>
  <si>
    <t>ML</t>
  </si>
  <si>
    <t>23</t>
  </si>
  <si>
    <t>22</t>
  </si>
  <si>
    <t>2022-ųjų m. asignavimų projektas</t>
  </si>
  <si>
    <t xml:space="preserve">2022-iesiems m. </t>
  </si>
  <si>
    <t>Iš viso:</t>
  </si>
  <si>
    <t xml:space="preserve">09.01.01.01 </t>
  </si>
  <si>
    <t>09.02.01.01; 09.02.02.01.</t>
  </si>
  <si>
    <t>VL</t>
  </si>
  <si>
    <t>09.08.01.01</t>
  </si>
  <si>
    <t>Ugdymo įstaigoms perskistomos mokymo lėšos (savivaldybės dalis pagal ML metodiką)</t>
  </si>
  <si>
    <t>Mokymo lėšos</t>
  </si>
  <si>
    <t>09.08.01.01.</t>
  </si>
  <si>
    <t>09.05.01.01.</t>
  </si>
  <si>
    <t>Gabių mokinių skatinimas</t>
  </si>
  <si>
    <t>09.05.01.03.</t>
  </si>
  <si>
    <t>10.04.01.40.C</t>
  </si>
  <si>
    <t>09.08.01.02.</t>
  </si>
  <si>
    <t>09.02.01.01. 09.02.02.01.</t>
  </si>
  <si>
    <t>Programos ,,Erasmus+“ projektas ,,Šiuolaikiški mokymo(si) ir vertinimo metodai-kelias į asmeninę pažangą“</t>
  </si>
  <si>
    <t>Programos ,,Erasmus+“ projektas ,,Tarptautinio bendradarbiavimo veikla“</t>
  </si>
  <si>
    <t>19</t>
  </si>
  <si>
    <t>21</t>
  </si>
  <si>
    <t xml:space="preserve">09.02.01.01. </t>
  </si>
  <si>
    <t>10.1-10.4</t>
  </si>
  <si>
    <t>09.02.02.01.</t>
  </si>
  <si>
    <t>Pagrindinių mokyklų ir progimnazijos veiklos organizavimas</t>
  </si>
  <si>
    <t>Gimnazijų veiklos organizavimas</t>
  </si>
  <si>
    <t>26</t>
  </si>
  <si>
    <t>27</t>
  </si>
  <si>
    <t>28</t>
  </si>
  <si>
    <t>10.05-10.12</t>
  </si>
  <si>
    <t>10.16-10.19</t>
  </si>
  <si>
    <t>8</t>
  </si>
  <si>
    <t>29</t>
  </si>
  <si>
    <t>Vaikų socializacija (vasaros poilsis)</t>
  </si>
  <si>
    <t>Neformaliojo švietimo įstaigų veiklos organizavimas</t>
  </si>
  <si>
    <t>10.20</t>
  </si>
  <si>
    <t>Neformaliojo švietimo veilklų įgyvendinimas neformalųjį švietimą teikiančiose įstaigose</t>
  </si>
  <si>
    <t>2020-ųjų m. asignavimai, Eur</t>
  </si>
  <si>
    <t>2021-ųjų m. asignavimų projektas, Eur</t>
  </si>
  <si>
    <t xml:space="preserve">2021-2023 M. PRIENŲ RAJONO SAVIVALDYBĖS         </t>
  </si>
  <si>
    <t>30</t>
  </si>
  <si>
    <t>31</t>
  </si>
  <si>
    <t xml:space="preserve">Mokytojų padėjėjų pareigybių finansavimas </t>
  </si>
  <si>
    <t>2021-iesiems m.</t>
  </si>
  <si>
    <t xml:space="preserve">2023-iesiems m. </t>
  </si>
  <si>
    <t>09.01.01.01. 09.02.01.01.</t>
  </si>
  <si>
    <t>2023-ųjų m. asignavimų projektas</t>
  </si>
  <si>
    <t>10.5; 10.7; 10.11; 10.13</t>
  </si>
  <si>
    <t>10.1-10.4; 10.6-10.10</t>
  </si>
  <si>
    <t>Mokymosi sunkumų dėl COVID-19 patiriančių mokinių konsultavimas</t>
  </si>
  <si>
    <t>pareigybės</t>
  </si>
  <si>
    <t>Mokinių skaičius</t>
  </si>
  <si>
    <t xml:space="preserve">PATVIRTINTA
Prienų rajono savivaldybės tarybos
2021  m. sausio 28 d. sprendimu Nr. T3-1 
(Prienų rajono savivaldybės tarybos
2021  m.kovo 25 d. sprendimo Nr. T3-68   redakcija)
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</si>
</sst>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"/>
  </numFmts>
  <fonts count="9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5" fontId="3" fillId="4" borderId="17" xfId="1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top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0" xfId="0" applyFont="1" applyFill="1" applyBorder="1" applyAlignment="1">
      <alignment horizontal="center" vertical="center" wrapText="1"/>
    </xf>
    <xf numFmtId="165" fontId="3" fillId="4" borderId="18" xfId="1" applyNumberFormat="1" applyFont="1" applyFill="1" applyBorder="1" applyAlignment="1">
      <alignment horizontal="center" vertical="center"/>
    </xf>
    <xf numFmtId="165" fontId="3" fillId="4" borderId="27" xfId="1" applyNumberFormat="1" applyFont="1" applyFill="1" applyBorder="1" applyAlignment="1">
      <alignment horizontal="center" vertical="center"/>
    </xf>
    <xf numFmtId="165" fontId="3" fillId="3" borderId="42" xfId="0" applyNumberFormat="1" applyFont="1" applyFill="1" applyBorder="1" applyAlignment="1">
      <alignment horizontal="center" vertical="center"/>
    </xf>
    <xf numFmtId="165" fontId="3" fillId="5" borderId="42" xfId="0" applyNumberFormat="1" applyFont="1" applyFill="1" applyBorder="1" applyAlignment="1">
      <alignment horizontal="center" vertical="center"/>
    </xf>
    <xf numFmtId="165" fontId="3" fillId="3" borderId="27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2" borderId="5" xfId="1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8" borderId="26" xfId="0" applyNumberFormat="1" applyFont="1" applyFill="1" applyBorder="1" applyAlignment="1" applyProtection="1">
      <alignment horizontal="center" vertical="center" wrapText="1"/>
    </xf>
    <xf numFmtId="1" fontId="2" fillId="8" borderId="2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5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5" borderId="17" xfId="0" applyNumberFormat="1" applyFont="1" applyFill="1" applyBorder="1" applyAlignment="1">
      <alignment horizontal="center" vertical="center"/>
    </xf>
    <xf numFmtId="1" fontId="2" fillId="8" borderId="3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2" fillId="2" borderId="38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 applyProtection="1">
      <alignment horizontal="center" vertical="center" wrapText="1"/>
    </xf>
    <xf numFmtId="1" fontId="2" fillId="8" borderId="7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45" xfId="0" applyNumberFormat="1" applyFont="1" applyFill="1" applyBorder="1" applyAlignment="1">
      <alignment horizontal="center" vertical="center"/>
    </xf>
    <xf numFmtId="1" fontId="2" fillId="2" borderId="30" xfId="1" applyNumberFormat="1" applyFont="1" applyFill="1" applyBorder="1" applyAlignment="1">
      <alignment horizontal="center" vertical="center"/>
    </xf>
    <xf numFmtId="1" fontId="3" fillId="4" borderId="49" xfId="1" applyNumberFormat="1" applyFont="1" applyFill="1" applyBorder="1" applyAlignment="1">
      <alignment horizontal="center" vertical="center"/>
    </xf>
    <xf numFmtId="1" fontId="2" fillId="8" borderId="3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/>
    </xf>
    <xf numFmtId="1" fontId="2" fillId="11" borderId="28" xfId="0" applyNumberFormat="1" applyFont="1" applyFill="1" applyBorder="1" applyAlignment="1">
      <alignment horizontal="center" vertical="center"/>
    </xf>
    <xf numFmtId="1" fontId="2" fillId="11" borderId="29" xfId="0" applyNumberFormat="1" applyFont="1" applyFill="1" applyBorder="1" applyAlignment="1">
      <alignment horizontal="center" vertical="center"/>
    </xf>
    <xf numFmtId="1" fontId="2" fillId="11" borderId="2" xfId="0" applyNumberFormat="1" applyFont="1" applyFill="1" applyBorder="1" applyAlignment="1">
      <alignment horizontal="center" vertical="center"/>
    </xf>
    <xf numFmtId="1" fontId="2" fillId="11" borderId="7" xfId="0" applyNumberFormat="1" applyFont="1" applyFill="1" applyBorder="1" applyAlignment="1">
      <alignment horizontal="center" vertical="center"/>
    </xf>
    <xf numFmtId="1" fontId="2" fillId="12" borderId="45" xfId="0" applyNumberFormat="1" applyFont="1" applyFill="1" applyBorder="1" applyAlignment="1">
      <alignment vertical="center"/>
    </xf>
    <xf numFmtId="1" fontId="2" fillId="0" borderId="61" xfId="0" applyNumberFormat="1" applyFont="1" applyFill="1" applyBorder="1" applyAlignment="1">
      <alignment horizontal="center" vertical="center"/>
    </xf>
    <xf numFmtId="1" fontId="2" fillId="11" borderId="30" xfId="0" applyNumberFormat="1" applyFont="1" applyFill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11" borderId="45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3" fillId="5" borderId="49" xfId="0" applyNumberFormat="1" applyFont="1" applyFill="1" applyBorder="1" applyAlignment="1" applyProtection="1">
      <alignment horizontal="center" vertical="center" wrapText="1"/>
    </xf>
    <xf numFmtId="1" fontId="3" fillId="5" borderId="14" xfId="0" applyNumberFormat="1" applyFont="1" applyFill="1" applyBorder="1" applyAlignment="1" applyProtection="1">
      <alignment horizontal="center" vertical="center" wrapText="1"/>
    </xf>
    <xf numFmtId="1" fontId="3" fillId="5" borderId="42" xfId="0" applyNumberFormat="1" applyFont="1" applyFill="1" applyBorder="1" applyAlignment="1" applyProtection="1">
      <alignment horizontal="center" vertical="center" wrapText="1"/>
    </xf>
    <xf numFmtId="1" fontId="3" fillId="5" borderId="16" xfId="0" applyNumberFormat="1" applyFont="1" applyFill="1" applyBorder="1" applyAlignment="1" applyProtection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/>
    </xf>
    <xf numFmtId="1" fontId="2" fillId="2" borderId="53" xfId="0" applyNumberFormat="1" applyFont="1" applyFill="1" applyBorder="1" applyAlignment="1">
      <alignment horizontal="center" vertical="center"/>
    </xf>
    <xf numFmtId="1" fontId="3" fillId="4" borderId="14" xfId="1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/>
    </xf>
    <xf numFmtId="1" fontId="3" fillId="4" borderId="42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49" xfId="0" applyNumberFormat="1" applyFont="1" applyFill="1" applyBorder="1" applyAlignment="1">
      <alignment horizontal="center" vertical="center"/>
    </xf>
    <xf numFmtId="1" fontId="3" fillId="3" borderId="35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2" xfId="0" applyNumberFormat="1" applyFont="1" applyFill="1" applyBorder="1" applyAlignment="1">
      <alignment horizontal="center" vertical="center"/>
    </xf>
    <xf numFmtId="1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65" xfId="0" applyNumberFormat="1" applyFont="1" applyFill="1" applyBorder="1" applyAlignment="1" applyProtection="1">
      <alignment horizontal="center" vertical="center" wrapText="1"/>
    </xf>
    <xf numFmtId="1" fontId="2" fillId="8" borderId="22" xfId="0" applyNumberFormat="1" applyFont="1" applyFill="1" applyBorder="1" applyAlignment="1" applyProtection="1">
      <alignment horizontal="center" vertical="center" wrapText="1"/>
    </xf>
    <xf numFmtId="1" fontId="2" fillId="11" borderId="7" xfId="0" applyNumberFormat="1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1" fontId="2" fillId="11" borderId="44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1" fontId="2" fillId="2" borderId="26" xfId="1" applyNumberFormat="1" applyFont="1" applyFill="1" applyBorder="1" applyAlignment="1">
      <alignment horizontal="center" vertical="center"/>
    </xf>
    <xf numFmtId="1" fontId="2" fillId="11" borderId="26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12" borderId="41" xfId="0" applyNumberFormat="1" applyFont="1" applyFill="1" applyBorder="1" applyAlignment="1">
      <alignment vertical="center"/>
    </xf>
    <xf numFmtId="1" fontId="2" fillId="0" borderId="60" xfId="0" applyNumberFormat="1" applyFont="1" applyBorder="1" applyAlignment="1">
      <alignment horizontal="center" vertical="center"/>
    </xf>
    <xf numFmtId="1" fontId="2" fillId="11" borderId="30" xfId="0" applyNumberFormat="1" applyFont="1" applyFill="1" applyBorder="1" applyAlignment="1">
      <alignment vertical="center"/>
    </xf>
    <xf numFmtId="1" fontId="2" fillId="12" borderId="30" xfId="0" applyNumberFormat="1" applyFont="1" applyFill="1" applyBorder="1" applyAlignment="1">
      <alignment vertical="center"/>
    </xf>
    <xf numFmtId="1" fontId="2" fillId="11" borderId="41" xfId="0" applyNumberFormat="1" applyFont="1" applyFill="1" applyBorder="1" applyAlignment="1">
      <alignment vertical="center"/>
    </xf>
    <xf numFmtId="1" fontId="2" fillId="11" borderId="59" xfId="0" applyNumberFormat="1" applyFont="1" applyFill="1" applyBorder="1" applyAlignment="1">
      <alignment vertical="center"/>
    </xf>
    <xf numFmtId="1" fontId="2" fillId="12" borderId="7" xfId="0" applyNumberFormat="1" applyFont="1" applyFill="1" applyBorder="1" applyAlignment="1">
      <alignment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67" xfId="0" applyNumberFormat="1" applyFont="1" applyFill="1" applyBorder="1" applyAlignment="1">
      <alignment horizontal="center" vertical="center"/>
    </xf>
    <xf numFmtId="1" fontId="2" fillId="2" borderId="68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8" borderId="29" xfId="0" applyNumberFormat="1" applyFont="1" applyFill="1" applyBorder="1" applyAlignment="1" applyProtection="1">
      <alignment horizontal="center" vertical="center" wrapText="1"/>
    </xf>
    <xf numFmtId="1" fontId="2" fillId="8" borderId="68" xfId="0" applyNumberFormat="1" applyFont="1" applyFill="1" applyBorder="1" applyAlignment="1" applyProtection="1">
      <alignment horizontal="center" vertical="center" wrapText="1"/>
    </xf>
    <xf numFmtId="1" fontId="2" fillId="8" borderId="56" xfId="0" applyNumberFormat="1" applyFont="1" applyFill="1" applyBorder="1" applyAlignment="1" applyProtection="1">
      <alignment horizontal="center" vertical="center" wrapText="1"/>
    </xf>
    <xf numFmtId="1" fontId="3" fillId="5" borderId="27" xfId="0" applyNumberFormat="1" applyFont="1" applyFill="1" applyBorder="1" applyAlignment="1" applyProtection="1">
      <alignment horizontal="center" vertical="center" wrapText="1"/>
    </xf>
    <xf numFmtId="165" fontId="3" fillId="4" borderId="42" xfId="1" applyNumberFormat="1" applyFont="1" applyFill="1" applyBorder="1" applyAlignment="1">
      <alignment horizontal="center" vertical="center"/>
    </xf>
    <xf numFmtId="1" fontId="3" fillId="4" borderId="27" xfId="1" applyNumberFormat="1" applyFont="1" applyFill="1" applyBorder="1" applyAlignment="1">
      <alignment horizontal="center" vertical="center"/>
    </xf>
    <xf numFmtId="1" fontId="3" fillId="3" borderId="44" xfId="0" applyNumberFormat="1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11" borderId="4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54" xfId="0" applyNumberFormat="1" applyFont="1" applyFill="1" applyBorder="1" applyAlignment="1">
      <alignment horizontal="center" vertical="center"/>
    </xf>
    <xf numFmtId="1" fontId="2" fillId="8" borderId="10" xfId="0" applyNumberFormat="1" applyFont="1" applyFill="1" applyBorder="1" applyAlignment="1" applyProtection="1">
      <alignment horizontal="center" vertical="center" wrapText="1"/>
    </xf>
    <xf numFmtId="1" fontId="2" fillId="8" borderId="63" xfId="0" applyNumberFormat="1" applyFont="1" applyFill="1" applyBorder="1" applyAlignment="1" applyProtection="1">
      <alignment horizontal="center" vertical="center" wrapText="1"/>
    </xf>
    <xf numFmtId="1" fontId="2" fillId="8" borderId="43" xfId="0" applyNumberFormat="1" applyFont="1" applyFill="1" applyBorder="1" applyAlignment="1" applyProtection="1">
      <alignment horizontal="center" vertical="center" wrapText="1"/>
    </xf>
    <xf numFmtId="1" fontId="2" fillId="8" borderId="23" xfId="0" applyNumberFormat="1" applyFont="1" applyFill="1" applyBorder="1" applyAlignment="1" applyProtection="1">
      <alignment horizontal="center" vertical="center" wrapText="1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" fontId="2" fillId="2" borderId="47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8" borderId="28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" fontId="7" fillId="0" borderId="67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7" fillId="0" borderId="62" xfId="0" applyNumberFormat="1" applyFont="1" applyFill="1" applyBorder="1" applyAlignment="1">
      <alignment horizontal="center" vertical="center"/>
    </xf>
    <xf numFmtId="1" fontId="7" fillId="0" borderId="50" xfId="0" applyNumberFormat="1" applyFont="1" applyFill="1" applyBorder="1" applyAlignment="1">
      <alignment horizontal="center" vertical="center"/>
    </xf>
    <xf numFmtId="1" fontId="7" fillId="0" borderId="61" xfId="0" applyNumberFormat="1" applyFont="1" applyFill="1" applyBorder="1" applyAlignment="1">
      <alignment horizontal="center" vertical="center"/>
    </xf>
    <xf numFmtId="1" fontId="7" fillId="0" borderId="45" xfId="0" applyNumberFormat="1" applyFont="1" applyFill="1" applyBorder="1" applyAlignment="1">
      <alignment horizontal="center" vertical="center"/>
    </xf>
    <xf numFmtId="1" fontId="7" fillId="0" borderId="41" xfId="0" applyNumberFormat="1" applyFont="1" applyFill="1" applyBorder="1" applyAlignment="1">
      <alignment horizontal="center" vertical="center"/>
    </xf>
    <xf numFmtId="1" fontId="7" fillId="0" borderId="4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/>
    </xf>
    <xf numFmtId="1" fontId="7" fillId="2" borderId="55" xfId="0" applyNumberFormat="1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1" fontId="7" fillId="2" borderId="32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36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4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7" fillId="0" borderId="29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1" fontId="7" fillId="2" borderId="65" xfId="0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 vertical="center"/>
    </xf>
    <xf numFmtId="1" fontId="7" fillId="2" borderId="22" xfId="0" applyNumberFormat="1" applyFont="1" applyFill="1" applyBorder="1" applyAlignment="1">
      <alignment horizontal="center" vertical="center"/>
    </xf>
    <xf numFmtId="1" fontId="7" fillId="2" borderId="46" xfId="0" applyNumberFormat="1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right" vertical="center"/>
    </xf>
    <xf numFmtId="0" fontId="3" fillId="7" borderId="63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51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165" fontId="2" fillId="0" borderId="43" xfId="0" applyNumberFormat="1" applyFont="1" applyFill="1" applyBorder="1" applyAlignment="1">
      <alignment vertical="center" wrapText="1"/>
    </xf>
    <xf numFmtId="165" fontId="2" fillId="0" borderId="41" xfId="0" applyNumberFormat="1" applyFont="1" applyFill="1" applyBorder="1" applyAlignment="1">
      <alignment vertical="center" wrapText="1"/>
    </xf>
    <xf numFmtId="165" fontId="2" fillId="0" borderId="30" xfId="0" applyNumberFormat="1" applyFont="1" applyFill="1" applyBorder="1" applyAlignment="1">
      <alignment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66" xfId="0" applyFont="1" applyFill="1" applyBorder="1" applyAlignment="1">
      <alignment horizontal="left" vertical="center" wrapText="1"/>
    </xf>
    <xf numFmtId="165" fontId="2" fillId="0" borderId="29" xfId="0" applyNumberFormat="1" applyFont="1" applyBorder="1" applyAlignment="1">
      <alignment vertical="center" wrapText="1"/>
    </xf>
    <xf numFmtId="165" fontId="2" fillId="0" borderId="33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165" fontId="7" fillId="0" borderId="60" xfId="0" applyNumberFormat="1" applyFont="1" applyFill="1" applyBorder="1" applyAlignment="1">
      <alignment horizontal="center" vertical="center" wrapText="1"/>
    </xf>
    <xf numFmtId="165" fontId="7" fillId="0" borderId="66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11" borderId="33" xfId="0" applyNumberFormat="1" applyFont="1" applyFill="1" applyBorder="1" applyAlignment="1">
      <alignment vertical="center" wrapText="1"/>
    </xf>
    <xf numFmtId="165" fontId="2" fillId="11" borderId="62" xfId="0" applyNumberFormat="1" applyFont="1" applyFill="1" applyBorder="1" applyAlignment="1">
      <alignment vertical="center" wrapText="1"/>
    </xf>
    <xf numFmtId="49" fontId="3" fillId="3" borderId="52" xfId="0" applyNumberFormat="1" applyFont="1" applyFill="1" applyBorder="1" applyAlignment="1">
      <alignment horizontal="center" vertical="center"/>
    </xf>
    <xf numFmtId="49" fontId="3" fillId="4" borderId="55" xfId="0" applyNumberFormat="1" applyFont="1" applyFill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0" fontId="2" fillId="0" borderId="55" xfId="0" applyFont="1" applyFill="1" applyBorder="1" applyAlignment="1">
      <alignment horizontal="left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0" fontId="0" fillId="0" borderId="20" xfId="0" applyBorder="1"/>
    <xf numFmtId="165" fontId="2" fillId="11" borderId="29" xfId="0" applyNumberFormat="1" applyFont="1" applyFill="1" applyBorder="1" applyAlignment="1">
      <alignment vertical="center" wrapText="1"/>
    </xf>
    <xf numFmtId="0" fontId="0" fillId="0" borderId="55" xfId="0" applyBorder="1"/>
    <xf numFmtId="0" fontId="0" fillId="0" borderId="2" xfId="0" applyFill="1" applyBorder="1"/>
    <xf numFmtId="165" fontId="2" fillId="11" borderId="0" xfId="0" applyNumberFormat="1" applyFont="1" applyFill="1" applyBorder="1" applyAlignment="1">
      <alignment vertical="center" wrapText="1"/>
    </xf>
    <xf numFmtId="1" fontId="2" fillId="0" borderId="30" xfId="0" applyNumberFormat="1" applyFont="1" applyBorder="1" applyAlignment="1">
      <alignment horizontal="center" vertical="center"/>
    </xf>
    <xf numFmtId="165" fontId="2" fillId="0" borderId="33" xfId="0" applyNumberFormat="1" applyFont="1" applyFill="1" applyBorder="1" applyAlignment="1">
      <alignment vertical="center" wrapText="1"/>
    </xf>
    <xf numFmtId="165" fontId="2" fillId="0" borderId="62" xfId="0" applyNumberFormat="1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1" fontId="2" fillId="0" borderId="60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5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vertical="center" wrapText="1"/>
    </xf>
    <xf numFmtId="1" fontId="2" fillId="0" borderId="3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3" xfId="0" applyFont="1" applyFill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 wrapText="1"/>
    </xf>
    <xf numFmtId="165" fontId="2" fillId="0" borderId="37" xfId="0" applyNumberFormat="1" applyFont="1" applyBorder="1" applyAlignment="1">
      <alignment vertical="center" wrapText="1"/>
    </xf>
    <xf numFmtId="165" fontId="3" fillId="10" borderId="49" xfId="0" applyNumberFormat="1" applyFont="1" applyFill="1" applyBorder="1" applyAlignment="1">
      <alignment horizontal="left" vertical="center" wrapText="1"/>
    </xf>
    <xf numFmtId="165" fontId="3" fillId="10" borderId="16" xfId="0" applyNumberFormat="1" applyFont="1" applyFill="1" applyBorder="1" applyAlignment="1">
      <alignment horizontal="left" vertical="center" wrapText="1"/>
    </xf>
    <xf numFmtId="165" fontId="3" fillId="10" borderId="42" xfId="0" applyNumberFormat="1" applyFont="1" applyFill="1" applyBorder="1" applyAlignment="1">
      <alignment horizontal="left" vertical="center" wrapText="1"/>
    </xf>
    <xf numFmtId="0" fontId="3" fillId="9" borderId="49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9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2" fillId="0" borderId="4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A6F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5"/>
  <sheetViews>
    <sheetView tabSelected="1" zoomScaleSheetLayoutView="100" workbookViewId="0">
      <selection activeCell="A4" sqref="A4:U4"/>
    </sheetView>
  </sheetViews>
  <sheetFormatPr defaultColWidth="9.140625" defaultRowHeight="11.25"/>
  <cols>
    <col min="1" max="1" width="3.85546875" style="1" customWidth="1"/>
    <col min="2" max="2" width="3.7109375" style="1" customWidth="1"/>
    <col min="3" max="3" width="3" style="1" customWidth="1"/>
    <col min="4" max="4" width="21.28515625" style="1" customWidth="1"/>
    <col min="5" max="5" width="9.7109375" style="1" customWidth="1"/>
    <col min="6" max="6" width="9.140625" style="5"/>
    <col min="7" max="7" width="7.85546875" style="1" customWidth="1"/>
    <col min="8" max="8" width="8.28515625" style="1" customWidth="1"/>
    <col min="9" max="9" width="8.7109375" style="1" customWidth="1"/>
    <col min="10" max="10" width="8.85546875" style="1" customWidth="1"/>
    <col min="11" max="11" width="6.5703125" style="1" customWidth="1"/>
    <col min="12" max="12" width="8" style="1" customWidth="1"/>
    <col min="13" max="13" width="8.140625" style="1" customWidth="1"/>
    <col min="14" max="14" width="7.7109375" style="1" customWidth="1"/>
    <col min="15" max="15" width="8" style="1" customWidth="1"/>
    <col min="16" max="16" width="7.7109375" style="1" customWidth="1"/>
    <col min="17" max="17" width="7.5703125" style="1" customWidth="1"/>
    <col min="18" max="18" width="15.42578125" style="1" customWidth="1"/>
    <col min="19" max="19" width="6.140625" style="1" customWidth="1"/>
    <col min="20" max="21" width="5.7109375" style="1" customWidth="1"/>
    <col min="22" max="16384" width="9.140625" style="1"/>
  </cols>
  <sheetData>
    <row r="1" spans="1:23" ht="67.5" customHeight="1">
      <c r="Q1" s="26"/>
      <c r="R1" s="335" t="s">
        <v>129</v>
      </c>
      <c r="S1" s="335"/>
      <c r="T1" s="335"/>
      <c r="U1" s="335"/>
    </row>
    <row r="2" spans="1:23" ht="12.75" customHeigh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</row>
    <row r="3" spans="1:23" s="115" customFormat="1" ht="13.5" customHeight="1">
      <c r="A3" s="337" t="s">
        <v>116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</row>
    <row r="4" spans="1:23" s="23" customFormat="1" ht="15.75" customHeight="1">
      <c r="A4" s="338" t="s">
        <v>46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1:23" s="115" customFormat="1" ht="12">
      <c r="A5" s="340" t="s">
        <v>47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</row>
    <row r="6" spans="1:23" ht="12" customHeight="1">
      <c r="A6" s="341" t="s">
        <v>33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</row>
    <row r="7" spans="1:23" ht="15" customHeight="1" thickBot="1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</row>
    <row r="8" spans="1:23" ht="18" customHeight="1">
      <c r="A8" s="343" t="s">
        <v>0</v>
      </c>
      <c r="B8" s="346" t="s">
        <v>1</v>
      </c>
      <c r="C8" s="346" t="s">
        <v>2</v>
      </c>
      <c r="D8" s="349" t="s">
        <v>3</v>
      </c>
      <c r="E8" s="352" t="s">
        <v>4</v>
      </c>
      <c r="F8" s="352" t="s">
        <v>5</v>
      </c>
      <c r="G8" s="355" t="s">
        <v>6</v>
      </c>
      <c r="H8" s="358" t="s">
        <v>114</v>
      </c>
      <c r="I8" s="359"/>
      <c r="J8" s="359"/>
      <c r="K8" s="360"/>
      <c r="L8" s="358" t="s">
        <v>115</v>
      </c>
      <c r="M8" s="359"/>
      <c r="N8" s="359"/>
      <c r="O8" s="360"/>
      <c r="P8" s="362" t="s">
        <v>78</v>
      </c>
      <c r="Q8" s="362" t="s">
        <v>123</v>
      </c>
      <c r="R8" s="358" t="s">
        <v>7</v>
      </c>
      <c r="S8" s="359"/>
      <c r="T8" s="359"/>
      <c r="U8" s="360"/>
      <c r="W8" s="114"/>
    </row>
    <row r="9" spans="1:23" ht="18.75" customHeight="1">
      <c r="A9" s="344"/>
      <c r="B9" s="347"/>
      <c r="C9" s="347"/>
      <c r="D9" s="350"/>
      <c r="E9" s="353"/>
      <c r="F9" s="353"/>
      <c r="G9" s="356"/>
      <c r="H9" s="365" t="s">
        <v>8</v>
      </c>
      <c r="I9" s="315" t="s">
        <v>9</v>
      </c>
      <c r="J9" s="315"/>
      <c r="K9" s="316" t="s">
        <v>10</v>
      </c>
      <c r="L9" s="365" t="s">
        <v>8</v>
      </c>
      <c r="M9" s="315" t="s">
        <v>9</v>
      </c>
      <c r="N9" s="315"/>
      <c r="O9" s="316" t="s">
        <v>10</v>
      </c>
      <c r="P9" s="363"/>
      <c r="Q9" s="363"/>
      <c r="R9" s="318" t="s">
        <v>45</v>
      </c>
      <c r="S9" s="315" t="s">
        <v>11</v>
      </c>
      <c r="T9" s="315"/>
      <c r="U9" s="361"/>
    </row>
    <row r="10" spans="1:23" ht="106.5" customHeight="1" thickBot="1">
      <c r="A10" s="345"/>
      <c r="B10" s="348"/>
      <c r="C10" s="348"/>
      <c r="D10" s="351"/>
      <c r="E10" s="354"/>
      <c r="F10" s="354"/>
      <c r="G10" s="357"/>
      <c r="H10" s="366"/>
      <c r="I10" s="116" t="s">
        <v>8</v>
      </c>
      <c r="J10" s="2" t="s">
        <v>12</v>
      </c>
      <c r="K10" s="317"/>
      <c r="L10" s="366"/>
      <c r="M10" s="116" t="s">
        <v>8</v>
      </c>
      <c r="N10" s="2" t="s">
        <v>12</v>
      </c>
      <c r="O10" s="317"/>
      <c r="P10" s="364"/>
      <c r="Q10" s="364"/>
      <c r="R10" s="319"/>
      <c r="S10" s="213" t="s">
        <v>120</v>
      </c>
      <c r="T10" s="213" t="s">
        <v>79</v>
      </c>
      <c r="U10" s="214" t="s">
        <v>121</v>
      </c>
    </row>
    <row r="11" spans="1:23" ht="15" customHeight="1" thickBot="1">
      <c r="A11" s="322" t="s">
        <v>34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4"/>
      <c r="V11" s="114"/>
    </row>
    <row r="12" spans="1:23" ht="15" customHeight="1" thickBot="1">
      <c r="A12" s="325" t="s">
        <v>48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7"/>
      <c r="V12" s="114"/>
    </row>
    <row r="13" spans="1:23" ht="15" customHeight="1" thickBot="1">
      <c r="A13" s="6" t="s">
        <v>18</v>
      </c>
      <c r="B13" s="328" t="s">
        <v>35</v>
      </c>
      <c r="C13" s="329"/>
      <c r="D13" s="329"/>
      <c r="E13" s="329"/>
      <c r="F13" s="329"/>
      <c r="G13" s="329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1"/>
      <c r="V13" s="114"/>
    </row>
    <row r="14" spans="1:23" ht="15" customHeight="1" thickBot="1">
      <c r="A14" s="18" t="s">
        <v>18</v>
      </c>
      <c r="B14" s="19" t="s">
        <v>18</v>
      </c>
      <c r="C14" s="332" t="s">
        <v>37</v>
      </c>
      <c r="D14" s="332"/>
      <c r="E14" s="332"/>
      <c r="F14" s="332"/>
      <c r="G14" s="332"/>
      <c r="H14" s="333"/>
      <c r="I14" s="333"/>
      <c r="J14" s="333"/>
      <c r="K14" s="333"/>
      <c r="L14" s="333"/>
      <c r="M14" s="333"/>
      <c r="N14" s="333"/>
      <c r="O14" s="333"/>
      <c r="P14" s="332"/>
      <c r="Q14" s="332"/>
      <c r="R14" s="333"/>
      <c r="S14" s="333"/>
      <c r="T14" s="332"/>
      <c r="U14" s="334"/>
      <c r="V14" s="114"/>
      <c r="W14" s="114"/>
    </row>
    <row r="15" spans="1:23" ht="17.25" customHeight="1">
      <c r="A15" s="263" t="s">
        <v>18</v>
      </c>
      <c r="B15" s="264" t="s">
        <v>18</v>
      </c>
      <c r="C15" s="265" t="s">
        <v>18</v>
      </c>
      <c r="D15" s="266" t="s">
        <v>58</v>
      </c>
      <c r="E15" s="267" t="s">
        <v>82</v>
      </c>
      <c r="F15" s="320" t="s">
        <v>59</v>
      </c>
      <c r="G15" s="9" t="s">
        <v>75</v>
      </c>
      <c r="H15" s="36">
        <v>6334009</v>
      </c>
      <c r="I15" s="38">
        <f>H15-K15</f>
        <v>6315109</v>
      </c>
      <c r="J15" s="40">
        <v>6049500</v>
      </c>
      <c r="K15" s="59">
        <v>18900</v>
      </c>
      <c r="L15" s="36"/>
      <c r="M15" s="38"/>
      <c r="N15" s="40"/>
      <c r="O15" s="59"/>
      <c r="P15" s="38"/>
      <c r="Q15" s="63"/>
      <c r="R15" s="321" t="s">
        <v>26</v>
      </c>
      <c r="S15" s="72"/>
      <c r="T15" s="72"/>
      <c r="U15" s="130"/>
      <c r="V15" s="114"/>
    </row>
    <row r="16" spans="1:23" ht="17.25" customHeight="1">
      <c r="A16" s="230"/>
      <c r="B16" s="231"/>
      <c r="C16" s="232"/>
      <c r="D16" s="233"/>
      <c r="E16" s="234"/>
      <c r="F16" s="298"/>
      <c r="G16" s="7" t="s">
        <v>13</v>
      </c>
      <c r="H16" s="37">
        <f>SUM(H15:H15)</f>
        <v>6334009</v>
      </c>
      <c r="I16" s="39">
        <f>SUM(I15:I15)</f>
        <v>6315109</v>
      </c>
      <c r="J16" s="60">
        <f>SUM(J15:J15)</f>
        <v>6049500</v>
      </c>
      <c r="K16" s="75">
        <f>SUM(K15:K15)</f>
        <v>18900</v>
      </c>
      <c r="L16" s="127">
        <f t="shared" ref="L16:O16" si="0">SUM(L15:L15)</f>
        <v>0</v>
      </c>
      <c r="M16" s="60">
        <f t="shared" si="0"/>
        <v>0</v>
      </c>
      <c r="N16" s="60">
        <f t="shared" si="0"/>
        <v>0</v>
      </c>
      <c r="O16" s="75">
        <f t="shared" si="0"/>
        <v>0</v>
      </c>
      <c r="P16" s="39">
        <f>SUM(P15)</f>
        <v>0</v>
      </c>
      <c r="Q16" s="102">
        <f>SUM(Q15)</f>
        <v>0</v>
      </c>
      <c r="R16" s="273"/>
      <c r="S16" s="64"/>
      <c r="T16" s="64"/>
      <c r="U16" s="73"/>
      <c r="V16" s="114"/>
    </row>
    <row r="17" spans="1:26">
      <c r="A17" s="230" t="s">
        <v>18</v>
      </c>
      <c r="B17" s="231" t="s">
        <v>18</v>
      </c>
      <c r="C17" s="232" t="s">
        <v>20</v>
      </c>
      <c r="D17" s="233" t="s">
        <v>23</v>
      </c>
      <c r="E17" s="234" t="s">
        <v>81</v>
      </c>
      <c r="F17" s="234" t="s">
        <v>61</v>
      </c>
      <c r="G17" s="8" t="s">
        <v>75</v>
      </c>
      <c r="H17" s="80">
        <v>546745</v>
      </c>
      <c r="I17" s="44">
        <f>H17-K17</f>
        <v>542745</v>
      </c>
      <c r="J17" s="44">
        <v>518800</v>
      </c>
      <c r="K17" s="163">
        <v>4000</v>
      </c>
      <c r="L17" s="80">
        <v>656200</v>
      </c>
      <c r="M17" s="44">
        <f>L17-O17</f>
        <v>656200</v>
      </c>
      <c r="N17" s="44">
        <v>628700</v>
      </c>
      <c r="O17" s="148"/>
      <c r="P17" s="56">
        <v>660000</v>
      </c>
      <c r="Q17" s="147">
        <v>665000</v>
      </c>
      <c r="R17" s="286" t="s">
        <v>29</v>
      </c>
      <c r="S17" s="279">
        <v>434</v>
      </c>
      <c r="T17" s="287">
        <v>440</v>
      </c>
      <c r="U17" s="288">
        <v>450</v>
      </c>
      <c r="V17" s="114"/>
    </row>
    <row r="18" spans="1:26">
      <c r="A18" s="230"/>
      <c r="B18" s="231"/>
      <c r="C18" s="232"/>
      <c r="D18" s="233"/>
      <c r="E18" s="234"/>
      <c r="F18" s="234"/>
      <c r="G18" s="8" t="s">
        <v>24</v>
      </c>
      <c r="H18" s="80">
        <v>958545</v>
      </c>
      <c r="I18" s="44">
        <f t="shared" ref="I18:I21" si="1">H18-K18</f>
        <v>954545</v>
      </c>
      <c r="J18" s="44">
        <v>759121</v>
      </c>
      <c r="K18" s="163">
        <v>4000</v>
      </c>
      <c r="L18" s="80">
        <v>1108200</v>
      </c>
      <c r="M18" s="44">
        <f t="shared" ref="M18:M21" si="2">L18-O18</f>
        <v>1097200</v>
      </c>
      <c r="N18" s="44">
        <v>920200</v>
      </c>
      <c r="O18" s="148">
        <v>11000</v>
      </c>
      <c r="P18" s="56">
        <v>1110000</v>
      </c>
      <c r="Q18" s="147">
        <v>1120000</v>
      </c>
      <c r="R18" s="286"/>
      <c r="S18" s="287"/>
      <c r="T18" s="287"/>
      <c r="U18" s="288"/>
      <c r="V18" s="114"/>
    </row>
    <row r="19" spans="1:26">
      <c r="A19" s="230"/>
      <c r="B19" s="231"/>
      <c r="C19" s="232"/>
      <c r="D19" s="233"/>
      <c r="E19" s="234"/>
      <c r="F19" s="234"/>
      <c r="G19" s="8" t="s">
        <v>51</v>
      </c>
      <c r="H19" s="80">
        <v>900</v>
      </c>
      <c r="I19" s="44">
        <f t="shared" si="1"/>
        <v>900</v>
      </c>
      <c r="J19" s="44">
        <v>300</v>
      </c>
      <c r="K19" s="163"/>
      <c r="L19" s="80"/>
      <c r="M19" s="44">
        <f t="shared" si="2"/>
        <v>0</v>
      </c>
      <c r="N19" s="44"/>
      <c r="O19" s="148"/>
      <c r="P19" s="56"/>
      <c r="Q19" s="147"/>
      <c r="R19" s="286"/>
      <c r="S19" s="287"/>
      <c r="T19" s="287"/>
      <c r="U19" s="288"/>
      <c r="V19" s="114"/>
      <c r="Z19" s="1" t="s">
        <v>74</v>
      </c>
    </row>
    <row r="20" spans="1:26">
      <c r="A20" s="230"/>
      <c r="B20" s="231"/>
      <c r="C20" s="232"/>
      <c r="D20" s="233"/>
      <c r="E20" s="234"/>
      <c r="F20" s="234"/>
      <c r="G20" s="8" t="s">
        <v>44</v>
      </c>
      <c r="H20" s="80"/>
      <c r="I20" s="44">
        <f t="shared" si="1"/>
        <v>0</v>
      </c>
      <c r="J20" s="44"/>
      <c r="K20" s="163"/>
      <c r="L20" s="80"/>
      <c r="M20" s="44">
        <f t="shared" si="2"/>
        <v>0</v>
      </c>
      <c r="N20" s="44"/>
      <c r="O20" s="148"/>
      <c r="P20" s="56"/>
      <c r="Q20" s="147"/>
      <c r="R20" s="286"/>
      <c r="S20" s="287"/>
      <c r="T20" s="287"/>
      <c r="U20" s="288"/>
      <c r="V20" s="114"/>
    </row>
    <row r="21" spans="1:26">
      <c r="A21" s="230"/>
      <c r="B21" s="231"/>
      <c r="C21" s="232"/>
      <c r="D21" s="233"/>
      <c r="E21" s="234"/>
      <c r="F21" s="234"/>
      <c r="G21" s="13" t="s">
        <v>25</v>
      </c>
      <c r="H21" s="80">
        <v>128754</v>
      </c>
      <c r="I21" s="44">
        <f t="shared" si="1"/>
        <v>128754</v>
      </c>
      <c r="J21" s="44"/>
      <c r="K21" s="163"/>
      <c r="L21" s="80">
        <v>175400</v>
      </c>
      <c r="M21" s="44">
        <f t="shared" si="2"/>
        <v>175400</v>
      </c>
      <c r="N21" s="44"/>
      <c r="O21" s="148"/>
      <c r="P21" s="56">
        <v>118300</v>
      </c>
      <c r="Q21" s="147">
        <v>117800</v>
      </c>
      <c r="R21" s="286"/>
      <c r="S21" s="287"/>
      <c r="T21" s="287"/>
      <c r="U21" s="288"/>
      <c r="V21" s="114"/>
    </row>
    <row r="22" spans="1:26">
      <c r="A22" s="230"/>
      <c r="B22" s="231"/>
      <c r="C22" s="232"/>
      <c r="D22" s="233"/>
      <c r="E22" s="234"/>
      <c r="F22" s="234"/>
      <c r="G22" s="7" t="s">
        <v>13</v>
      </c>
      <c r="H22" s="50">
        <f>SUM(H17:H21)</f>
        <v>1634944</v>
      </c>
      <c r="I22" s="49">
        <f t="shared" ref="I22:Q22" si="3">SUM(I17:I21)</f>
        <v>1626944</v>
      </c>
      <c r="J22" s="51">
        <f t="shared" si="3"/>
        <v>1278221</v>
      </c>
      <c r="K22" s="73">
        <f t="shared" si="3"/>
        <v>8000</v>
      </c>
      <c r="L22" s="65">
        <f t="shared" si="3"/>
        <v>1939800</v>
      </c>
      <c r="M22" s="51">
        <f t="shared" si="3"/>
        <v>1928800</v>
      </c>
      <c r="N22" s="51">
        <f t="shared" si="3"/>
        <v>1548900</v>
      </c>
      <c r="O22" s="73">
        <f t="shared" si="3"/>
        <v>11000</v>
      </c>
      <c r="P22" s="49">
        <f t="shared" si="3"/>
        <v>1888300</v>
      </c>
      <c r="Q22" s="64">
        <f t="shared" si="3"/>
        <v>1902800</v>
      </c>
      <c r="R22" s="286"/>
      <c r="S22" s="74"/>
      <c r="T22" s="74"/>
      <c r="U22" s="132"/>
      <c r="V22" s="114"/>
      <c r="W22" s="167"/>
      <c r="X22" s="167"/>
      <c r="Y22" s="167"/>
      <c r="Z22" s="167"/>
    </row>
    <row r="23" spans="1:26" ht="12" customHeight="1">
      <c r="A23" s="215" t="s">
        <v>18</v>
      </c>
      <c r="B23" s="223" t="s">
        <v>18</v>
      </c>
      <c r="C23" s="217" t="s">
        <v>105</v>
      </c>
      <c r="D23" s="221" t="s">
        <v>62</v>
      </c>
      <c r="E23" s="219" t="s">
        <v>88</v>
      </c>
      <c r="F23" s="311" t="s">
        <v>30</v>
      </c>
      <c r="G23" s="8" t="s">
        <v>53</v>
      </c>
      <c r="H23" s="128">
        <v>84695</v>
      </c>
      <c r="I23" s="85">
        <f>H23-K23</f>
        <v>84695</v>
      </c>
      <c r="J23" s="85">
        <v>1900</v>
      </c>
      <c r="K23" s="163"/>
      <c r="L23" s="128">
        <v>8400</v>
      </c>
      <c r="M23" s="85">
        <f>L23-O23</f>
        <v>8400</v>
      </c>
      <c r="N23" s="85"/>
      <c r="O23" s="148"/>
      <c r="P23" s="56">
        <v>0</v>
      </c>
      <c r="Q23" s="147">
        <v>0</v>
      </c>
      <c r="R23" s="304" t="s">
        <v>63</v>
      </c>
      <c r="S23" s="314">
        <v>850</v>
      </c>
      <c r="T23" s="314">
        <v>850</v>
      </c>
      <c r="U23" s="308">
        <v>850</v>
      </c>
      <c r="V23" s="114"/>
      <c r="W23" s="167"/>
      <c r="X23" s="167"/>
      <c r="Y23" s="167"/>
      <c r="Z23" s="167"/>
    </row>
    <row r="24" spans="1:26" ht="12" customHeight="1">
      <c r="A24" s="291"/>
      <c r="B24" s="292"/>
      <c r="C24" s="293"/>
      <c r="D24" s="294"/>
      <c r="E24" s="295"/>
      <c r="F24" s="312"/>
      <c r="G24" s="8" t="s">
        <v>51</v>
      </c>
      <c r="H24" s="43"/>
      <c r="I24" s="56"/>
      <c r="J24" s="44"/>
      <c r="K24" s="148"/>
      <c r="L24" s="80">
        <v>129200</v>
      </c>
      <c r="M24" s="85">
        <f>L24-O24</f>
        <v>129200</v>
      </c>
      <c r="N24" s="44"/>
      <c r="O24" s="148"/>
      <c r="P24" s="56">
        <v>90000</v>
      </c>
      <c r="Q24" s="147">
        <v>90000</v>
      </c>
      <c r="R24" s="313"/>
      <c r="S24" s="279"/>
      <c r="T24" s="279"/>
      <c r="U24" s="309"/>
      <c r="V24" s="114"/>
      <c r="W24" s="167"/>
      <c r="X24" s="167"/>
      <c r="Y24" s="167"/>
      <c r="Z24" s="167"/>
    </row>
    <row r="25" spans="1:26" ht="19.5" customHeight="1">
      <c r="A25" s="216"/>
      <c r="B25" s="224"/>
      <c r="C25" s="218"/>
      <c r="D25" s="222"/>
      <c r="E25" s="220"/>
      <c r="F25" s="269"/>
      <c r="G25" s="7" t="s">
        <v>13</v>
      </c>
      <c r="H25" s="65">
        <f t="shared" ref="H25:Q25" si="4">SUM(H23:H24)</f>
        <v>84695</v>
      </c>
      <c r="I25" s="51">
        <f t="shared" si="4"/>
        <v>84695</v>
      </c>
      <c r="J25" s="51">
        <f t="shared" si="4"/>
        <v>1900</v>
      </c>
      <c r="K25" s="73">
        <f t="shared" si="4"/>
        <v>0</v>
      </c>
      <c r="L25" s="65">
        <f t="shared" si="4"/>
        <v>137600</v>
      </c>
      <c r="M25" s="51">
        <f t="shared" si="4"/>
        <v>137600</v>
      </c>
      <c r="N25" s="51">
        <f t="shared" si="4"/>
        <v>0</v>
      </c>
      <c r="O25" s="73">
        <f t="shared" si="4"/>
        <v>0</v>
      </c>
      <c r="P25" s="49">
        <f t="shared" si="4"/>
        <v>90000</v>
      </c>
      <c r="Q25" s="64">
        <f t="shared" si="4"/>
        <v>90000</v>
      </c>
      <c r="R25" s="305"/>
      <c r="S25" s="64"/>
      <c r="T25" s="64"/>
      <c r="U25" s="73"/>
      <c r="V25" s="114"/>
      <c r="W25" s="167"/>
      <c r="X25" s="167"/>
      <c r="Y25" s="167"/>
      <c r="Z25" s="167"/>
    </row>
    <row r="26" spans="1:26" ht="13.5" customHeight="1">
      <c r="A26" s="230" t="s">
        <v>18</v>
      </c>
      <c r="B26" s="231" t="s">
        <v>18</v>
      </c>
      <c r="C26" s="232" t="s">
        <v>108</v>
      </c>
      <c r="D26" s="233" t="s">
        <v>113</v>
      </c>
      <c r="E26" s="234" t="s">
        <v>88</v>
      </c>
      <c r="F26" s="234" t="s">
        <v>107</v>
      </c>
      <c r="G26" s="8" t="s">
        <v>75</v>
      </c>
      <c r="H26" s="43">
        <v>45900</v>
      </c>
      <c r="I26" s="44">
        <f>H26-K26</f>
        <v>45900</v>
      </c>
      <c r="J26" s="45">
        <v>45200</v>
      </c>
      <c r="K26" s="163"/>
      <c r="L26" s="43"/>
      <c r="M26" s="44"/>
      <c r="N26" s="45"/>
      <c r="O26" s="148"/>
      <c r="P26" s="56"/>
      <c r="Q26" s="147"/>
      <c r="R26" s="286" t="s">
        <v>27</v>
      </c>
      <c r="S26" s="287"/>
      <c r="T26" s="287"/>
      <c r="U26" s="288"/>
      <c r="V26" s="114"/>
    </row>
    <row r="27" spans="1:26" ht="13.5" customHeight="1">
      <c r="A27" s="230"/>
      <c r="B27" s="231"/>
      <c r="C27" s="232"/>
      <c r="D27" s="233"/>
      <c r="E27" s="234"/>
      <c r="F27" s="234"/>
      <c r="G27" s="8" t="s">
        <v>24</v>
      </c>
      <c r="H27" s="43">
        <v>1023064</v>
      </c>
      <c r="I27" s="44">
        <f t="shared" ref="I27:I29" si="5">H27-K27</f>
        <v>1015464</v>
      </c>
      <c r="J27" s="45">
        <v>912988</v>
      </c>
      <c r="K27" s="163">
        <v>7600</v>
      </c>
      <c r="L27" s="43"/>
      <c r="M27" s="44"/>
      <c r="N27" s="45"/>
      <c r="O27" s="148"/>
      <c r="P27" s="56"/>
      <c r="Q27" s="147"/>
      <c r="R27" s="286"/>
      <c r="S27" s="287"/>
      <c r="T27" s="287"/>
      <c r="U27" s="288"/>
      <c r="V27" s="114"/>
    </row>
    <row r="28" spans="1:26" ht="13.5" customHeight="1">
      <c r="A28" s="230"/>
      <c r="B28" s="231"/>
      <c r="C28" s="232"/>
      <c r="D28" s="233"/>
      <c r="E28" s="234"/>
      <c r="F28" s="234"/>
      <c r="G28" s="8" t="s">
        <v>51</v>
      </c>
      <c r="H28" s="43">
        <v>62200</v>
      </c>
      <c r="I28" s="44">
        <f t="shared" si="5"/>
        <v>62200</v>
      </c>
      <c r="J28" s="45">
        <v>55733</v>
      </c>
      <c r="K28" s="163"/>
      <c r="L28" s="43"/>
      <c r="M28" s="44"/>
      <c r="N28" s="45"/>
      <c r="O28" s="148"/>
      <c r="P28" s="56"/>
      <c r="Q28" s="147"/>
      <c r="R28" s="286"/>
      <c r="S28" s="287"/>
      <c r="T28" s="287"/>
      <c r="U28" s="288"/>
      <c r="V28" s="114"/>
    </row>
    <row r="29" spans="1:26" ht="13.5" customHeight="1">
      <c r="A29" s="230"/>
      <c r="B29" s="231"/>
      <c r="C29" s="232"/>
      <c r="D29" s="233"/>
      <c r="E29" s="234"/>
      <c r="F29" s="234"/>
      <c r="G29" s="8" t="s">
        <v>25</v>
      </c>
      <c r="H29" s="43">
        <v>80279</v>
      </c>
      <c r="I29" s="44">
        <f t="shared" si="5"/>
        <v>80279</v>
      </c>
      <c r="J29" s="45">
        <v>44400</v>
      </c>
      <c r="K29" s="163"/>
      <c r="L29" s="43"/>
      <c r="M29" s="44"/>
      <c r="N29" s="45"/>
      <c r="O29" s="148"/>
      <c r="P29" s="56"/>
      <c r="Q29" s="147"/>
      <c r="R29" s="286"/>
      <c r="S29" s="287"/>
      <c r="T29" s="287"/>
      <c r="U29" s="288"/>
      <c r="V29" s="114"/>
    </row>
    <row r="30" spans="1:26" ht="19.5" customHeight="1">
      <c r="A30" s="230"/>
      <c r="B30" s="231"/>
      <c r="C30" s="232"/>
      <c r="D30" s="233"/>
      <c r="E30" s="234"/>
      <c r="F30" s="234"/>
      <c r="G30" s="7" t="s">
        <v>13</v>
      </c>
      <c r="H30" s="50">
        <f t="shared" ref="H30:Q30" si="6">SUM(H26:H29)</f>
        <v>1211443</v>
      </c>
      <c r="I30" s="52">
        <f t="shared" si="6"/>
        <v>1203843</v>
      </c>
      <c r="J30" s="51">
        <f t="shared" si="6"/>
        <v>1058321</v>
      </c>
      <c r="K30" s="73">
        <f t="shared" si="6"/>
        <v>7600</v>
      </c>
      <c r="L30" s="50">
        <f t="shared" si="6"/>
        <v>0</v>
      </c>
      <c r="M30" s="51">
        <f t="shared" si="6"/>
        <v>0</v>
      </c>
      <c r="N30" s="52">
        <f t="shared" si="6"/>
        <v>0</v>
      </c>
      <c r="O30" s="73">
        <f t="shared" si="6"/>
        <v>0</v>
      </c>
      <c r="P30" s="49">
        <f t="shared" si="6"/>
        <v>0</v>
      </c>
      <c r="Q30" s="64">
        <f t="shared" si="6"/>
        <v>0</v>
      </c>
      <c r="R30" s="286"/>
      <c r="S30" s="64"/>
      <c r="T30" s="64"/>
      <c r="U30" s="73"/>
      <c r="V30" s="114"/>
    </row>
    <row r="31" spans="1:26" ht="13.5" customHeight="1">
      <c r="A31" s="215" t="s">
        <v>18</v>
      </c>
      <c r="B31" s="223" t="s">
        <v>18</v>
      </c>
      <c r="C31" s="217" t="s">
        <v>104</v>
      </c>
      <c r="D31" s="221" t="s">
        <v>55</v>
      </c>
      <c r="E31" s="219" t="s">
        <v>87</v>
      </c>
      <c r="F31" s="219" t="s">
        <v>30</v>
      </c>
      <c r="G31" s="8" t="s">
        <v>24</v>
      </c>
      <c r="H31" s="43">
        <v>2151</v>
      </c>
      <c r="I31" s="44">
        <v>2151</v>
      </c>
      <c r="J31" s="45"/>
      <c r="K31" s="163"/>
      <c r="L31" s="43">
        <v>3000</v>
      </c>
      <c r="M31" s="44">
        <f>L31-O31</f>
        <v>3000</v>
      </c>
      <c r="N31" s="45"/>
      <c r="O31" s="148"/>
      <c r="P31" s="56">
        <v>5000</v>
      </c>
      <c r="Q31" s="147">
        <v>5000</v>
      </c>
      <c r="R31" s="310"/>
      <c r="S31" s="165">
        <v>3</v>
      </c>
      <c r="T31" s="165">
        <v>5</v>
      </c>
      <c r="U31" s="165">
        <v>5</v>
      </c>
      <c r="V31" s="114"/>
    </row>
    <row r="32" spans="1:26" ht="19.5" customHeight="1">
      <c r="A32" s="216"/>
      <c r="B32" s="224"/>
      <c r="C32" s="218"/>
      <c r="D32" s="222"/>
      <c r="E32" s="220"/>
      <c r="F32" s="220"/>
      <c r="G32" s="7" t="s">
        <v>13</v>
      </c>
      <c r="H32" s="50">
        <f t="shared" ref="H32:Q32" si="7">SUM(H31:H31)</f>
        <v>2151</v>
      </c>
      <c r="I32" s="52">
        <f t="shared" si="7"/>
        <v>2151</v>
      </c>
      <c r="J32" s="51">
        <f t="shared" si="7"/>
        <v>0</v>
      </c>
      <c r="K32" s="73">
        <f t="shared" si="7"/>
        <v>0</v>
      </c>
      <c r="L32" s="50">
        <f t="shared" si="7"/>
        <v>3000</v>
      </c>
      <c r="M32" s="51">
        <f t="shared" si="7"/>
        <v>3000</v>
      </c>
      <c r="N32" s="52">
        <f t="shared" si="7"/>
        <v>0</v>
      </c>
      <c r="O32" s="73">
        <f t="shared" si="7"/>
        <v>0</v>
      </c>
      <c r="P32" s="49">
        <f t="shared" si="7"/>
        <v>5000</v>
      </c>
      <c r="Q32" s="64">
        <f t="shared" si="7"/>
        <v>5000</v>
      </c>
      <c r="R32" s="310"/>
      <c r="S32" s="64"/>
      <c r="T32" s="64"/>
      <c r="U32" s="73"/>
      <c r="V32" s="114"/>
    </row>
    <row r="33" spans="1:22" ht="18" customHeight="1">
      <c r="A33" s="215" t="s">
        <v>18</v>
      </c>
      <c r="B33" s="223" t="s">
        <v>18</v>
      </c>
      <c r="C33" s="236" t="s">
        <v>69</v>
      </c>
      <c r="D33" s="221" t="s">
        <v>85</v>
      </c>
      <c r="E33" s="219" t="s">
        <v>87</v>
      </c>
      <c r="F33" s="219" t="s">
        <v>30</v>
      </c>
      <c r="G33" s="81" t="s">
        <v>75</v>
      </c>
      <c r="H33" s="82"/>
      <c r="I33" s="83"/>
      <c r="J33" s="83"/>
      <c r="K33" s="89"/>
      <c r="L33" s="43">
        <v>17300</v>
      </c>
      <c r="M33" s="85">
        <f>L33-O33</f>
        <v>17300</v>
      </c>
      <c r="N33" s="83"/>
      <c r="O33" s="89"/>
      <c r="P33" s="84">
        <v>120000</v>
      </c>
      <c r="Q33" s="86">
        <v>125000</v>
      </c>
      <c r="R33" s="306" t="s">
        <v>70</v>
      </c>
      <c r="S33" s="112">
        <v>11</v>
      </c>
      <c r="T33" s="112">
        <v>11</v>
      </c>
      <c r="U33" s="131">
        <v>11</v>
      </c>
      <c r="V33" s="114"/>
    </row>
    <row r="34" spans="1:22" ht="28.5" customHeight="1">
      <c r="A34" s="216"/>
      <c r="B34" s="224"/>
      <c r="C34" s="237"/>
      <c r="D34" s="222"/>
      <c r="E34" s="220"/>
      <c r="F34" s="220"/>
      <c r="G34" s="7" t="s">
        <v>13</v>
      </c>
      <c r="H34" s="65">
        <f>SUM(H33)</f>
        <v>0</v>
      </c>
      <c r="I34" s="51">
        <f t="shared" ref="I34:Q34" si="8">SUM(I33)</f>
        <v>0</v>
      </c>
      <c r="J34" s="51">
        <f t="shared" si="8"/>
        <v>0</v>
      </c>
      <c r="K34" s="73">
        <f t="shared" si="8"/>
        <v>0</v>
      </c>
      <c r="L34" s="65">
        <f t="shared" si="8"/>
        <v>17300</v>
      </c>
      <c r="M34" s="51">
        <f t="shared" si="8"/>
        <v>17300</v>
      </c>
      <c r="N34" s="51">
        <f t="shared" si="8"/>
        <v>0</v>
      </c>
      <c r="O34" s="73">
        <f t="shared" si="8"/>
        <v>0</v>
      </c>
      <c r="P34" s="49">
        <f t="shared" si="8"/>
        <v>120000</v>
      </c>
      <c r="Q34" s="64">
        <f t="shared" si="8"/>
        <v>125000</v>
      </c>
      <c r="R34" s="307"/>
      <c r="S34" s="87"/>
      <c r="T34" s="87"/>
      <c r="U34" s="134"/>
      <c r="V34" s="114"/>
    </row>
    <row r="35" spans="1:22" ht="13.5" customHeight="1">
      <c r="A35" s="230" t="s">
        <v>18</v>
      </c>
      <c r="B35" s="231" t="s">
        <v>18</v>
      </c>
      <c r="C35" s="232" t="s">
        <v>68</v>
      </c>
      <c r="D35" s="233" t="s">
        <v>57</v>
      </c>
      <c r="E35" s="234" t="s">
        <v>93</v>
      </c>
      <c r="F35" s="234" t="s">
        <v>59</v>
      </c>
      <c r="G35" s="11" t="s">
        <v>24</v>
      </c>
      <c r="H35" s="43">
        <v>3154348</v>
      </c>
      <c r="I35" s="44">
        <f>H35-K35</f>
        <v>3078069</v>
      </c>
      <c r="J35" s="45">
        <v>2213354</v>
      </c>
      <c r="K35" s="163">
        <v>76279</v>
      </c>
      <c r="L35" s="43"/>
      <c r="M35" s="44"/>
      <c r="N35" s="45"/>
      <c r="O35" s="148"/>
      <c r="P35" s="56"/>
      <c r="Q35" s="147"/>
      <c r="R35" s="273" t="s">
        <v>31</v>
      </c>
      <c r="S35" s="275"/>
      <c r="T35" s="275"/>
      <c r="U35" s="303"/>
      <c r="V35" s="114"/>
    </row>
    <row r="36" spans="1:22" ht="13.5" customHeight="1">
      <c r="A36" s="230"/>
      <c r="B36" s="231"/>
      <c r="C36" s="232"/>
      <c r="D36" s="233"/>
      <c r="E36" s="234"/>
      <c r="F36" s="234"/>
      <c r="G36" s="35" t="s">
        <v>49</v>
      </c>
      <c r="H36" s="43">
        <v>101487</v>
      </c>
      <c r="I36" s="44">
        <f t="shared" ref="I36:I39" si="9">H36-K36</f>
        <v>101487</v>
      </c>
      <c r="J36" s="45">
        <v>95100</v>
      </c>
      <c r="K36" s="163"/>
      <c r="L36" s="43"/>
      <c r="M36" s="44"/>
      <c r="N36" s="45"/>
      <c r="O36" s="148"/>
      <c r="P36" s="56"/>
      <c r="Q36" s="147"/>
      <c r="R36" s="273"/>
      <c r="S36" s="275"/>
      <c r="T36" s="275"/>
      <c r="U36" s="303"/>
      <c r="V36" s="114"/>
    </row>
    <row r="37" spans="1:22" ht="13.5" customHeight="1">
      <c r="A37" s="230"/>
      <c r="B37" s="231"/>
      <c r="C37" s="232"/>
      <c r="D37" s="233"/>
      <c r="E37" s="234"/>
      <c r="F37" s="234"/>
      <c r="G37" s="35" t="s">
        <v>51</v>
      </c>
      <c r="H37" s="43">
        <v>171108</v>
      </c>
      <c r="I37" s="44">
        <f t="shared" si="9"/>
        <v>145161</v>
      </c>
      <c r="J37" s="45">
        <v>2200</v>
      </c>
      <c r="K37" s="163">
        <v>25947</v>
      </c>
      <c r="L37" s="43"/>
      <c r="M37" s="44"/>
      <c r="N37" s="45"/>
      <c r="O37" s="148"/>
      <c r="P37" s="56"/>
      <c r="Q37" s="147"/>
      <c r="R37" s="273"/>
      <c r="S37" s="275"/>
      <c r="T37" s="275"/>
      <c r="U37" s="303"/>
      <c r="V37" s="114"/>
    </row>
    <row r="38" spans="1:22" ht="13.5" customHeight="1">
      <c r="A38" s="230"/>
      <c r="B38" s="231"/>
      <c r="C38" s="232"/>
      <c r="D38" s="233"/>
      <c r="E38" s="234"/>
      <c r="F38" s="234"/>
      <c r="G38" s="11" t="s">
        <v>25</v>
      </c>
      <c r="H38" s="43">
        <v>127317</v>
      </c>
      <c r="I38" s="44">
        <f t="shared" si="9"/>
        <v>127317</v>
      </c>
      <c r="J38" s="45"/>
      <c r="K38" s="163"/>
      <c r="L38" s="43"/>
      <c r="M38" s="44"/>
      <c r="N38" s="45"/>
      <c r="O38" s="148"/>
      <c r="P38" s="56"/>
      <c r="Q38" s="147"/>
      <c r="R38" s="273"/>
      <c r="S38" s="275"/>
      <c r="T38" s="275"/>
      <c r="U38" s="303"/>
      <c r="V38" s="114"/>
    </row>
    <row r="39" spans="1:22" ht="13.5" customHeight="1">
      <c r="A39" s="215"/>
      <c r="B39" s="223"/>
      <c r="C39" s="217"/>
      <c r="D39" s="221"/>
      <c r="E39" s="219"/>
      <c r="F39" s="234"/>
      <c r="G39" s="118" t="s">
        <v>53</v>
      </c>
      <c r="H39" s="119">
        <v>15900</v>
      </c>
      <c r="I39" s="44">
        <f t="shared" si="9"/>
        <v>10400</v>
      </c>
      <c r="J39" s="120"/>
      <c r="K39" s="164">
        <v>5500</v>
      </c>
      <c r="L39" s="119"/>
      <c r="M39" s="121"/>
      <c r="N39" s="120"/>
      <c r="O39" s="150"/>
      <c r="P39" s="122"/>
      <c r="Q39" s="149"/>
      <c r="R39" s="274"/>
      <c r="S39" s="123"/>
      <c r="T39" s="123"/>
      <c r="U39" s="135"/>
      <c r="V39" s="114"/>
    </row>
    <row r="40" spans="1:22" ht="17.25" customHeight="1">
      <c r="A40" s="215"/>
      <c r="B40" s="223"/>
      <c r="C40" s="217"/>
      <c r="D40" s="221"/>
      <c r="E40" s="219"/>
      <c r="F40" s="234"/>
      <c r="G40" s="17" t="s">
        <v>13</v>
      </c>
      <c r="H40" s="129">
        <f>SUM(H35:H39)</f>
        <v>3570160</v>
      </c>
      <c r="I40" s="51">
        <f t="shared" ref="I40:K40" si="10">SUM(I35:I39)</f>
        <v>3462434</v>
      </c>
      <c r="J40" s="51">
        <f t="shared" si="10"/>
        <v>2310654</v>
      </c>
      <c r="K40" s="48">
        <f t="shared" si="10"/>
        <v>107726</v>
      </c>
      <c r="L40" s="46">
        <f>SUM(L35:L39)</f>
        <v>0</v>
      </c>
      <c r="M40" s="48">
        <f t="shared" ref="M40:O40" si="11">SUM(M35:M39)</f>
        <v>0</v>
      </c>
      <c r="N40" s="48">
        <f t="shared" si="11"/>
        <v>0</v>
      </c>
      <c r="O40" s="90">
        <f t="shared" si="11"/>
        <v>0</v>
      </c>
      <c r="P40" s="79">
        <f t="shared" ref="P40:Q40" si="12">SUM(P35:P38)</f>
        <v>0</v>
      </c>
      <c r="Q40" s="66">
        <f t="shared" si="12"/>
        <v>0</v>
      </c>
      <c r="R40" s="274"/>
      <c r="S40" s="66"/>
      <c r="T40" s="66"/>
      <c r="U40" s="90"/>
      <c r="V40" s="114"/>
    </row>
    <row r="41" spans="1:22" ht="17.25" customHeight="1">
      <c r="A41" s="215" t="s">
        <v>18</v>
      </c>
      <c r="B41" s="223" t="s">
        <v>18</v>
      </c>
      <c r="C41" s="217" t="s">
        <v>103</v>
      </c>
      <c r="D41" s="221" t="s">
        <v>22</v>
      </c>
      <c r="E41" s="219" t="s">
        <v>84</v>
      </c>
      <c r="F41" s="295" t="s">
        <v>59</v>
      </c>
      <c r="G41" s="8" t="s">
        <v>75</v>
      </c>
      <c r="H41" s="80"/>
      <c r="I41" s="44"/>
      <c r="J41" s="44"/>
      <c r="K41" s="148"/>
      <c r="L41" s="43">
        <v>4400</v>
      </c>
      <c r="M41" s="44">
        <f>L41-O41</f>
        <v>4400</v>
      </c>
      <c r="N41" s="45"/>
      <c r="O41" s="148"/>
      <c r="P41" s="56">
        <v>4500</v>
      </c>
      <c r="Q41" s="147">
        <v>4500</v>
      </c>
      <c r="R41" s="304" t="s">
        <v>28</v>
      </c>
      <c r="S41" s="112">
        <v>143</v>
      </c>
      <c r="T41" s="112">
        <v>147</v>
      </c>
      <c r="U41" s="131">
        <v>149</v>
      </c>
      <c r="V41" s="114"/>
    </row>
    <row r="42" spans="1:22" ht="17.25" customHeight="1">
      <c r="A42" s="216"/>
      <c r="B42" s="224"/>
      <c r="C42" s="218"/>
      <c r="D42" s="222"/>
      <c r="E42" s="220"/>
      <c r="F42" s="298"/>
      <c r="G42" s="7" t="s">
        <v>13</v>
      </c>
      <c r="H42" s="65">
        <f t="shared" ref="H42:O42" si="13">SUM(H41)</f>
        <v>0</v>
      </c>
      <c r="I42" s="51">
        <f t="shared" si="13"/>
        <v>0</v>
      </c>
      <c r="J42" s="51">
        <f t="shared" si="13"/>
        <v>0</v>
      </c>
      <c r="K42" s="73">
        <f t="shared" si="13"/>
        <v>0</v>
      </c>
      <c r="L42" s="65">
        <f t="shared" si="13"/>
        <v>4400</v>
      </c>
      <c r="M42" s="51">
        <f t="shared" si="13"/>
        <v>4400</v>
      </c>
      <c r="N42" s="51">
        <f t="shared" si="13"/>
        <v>0</v>
      </c>
      <c r="O42" s="73">
        <f t="shared" si="13"/>
        <v>0</v>
      </c>
      <c r="P42" s="49">
        <f t="shared" ref="P42:Q42" si="14">SUM(P41)</f>
        <v>4500</v>
      </c>
      <c r="Q42" s="64">
        <f t="shared" si="14"/>
        <v>4500</v>
      </c>
      <c r="R42" s="305"/>
      <c r="S42" s="87"/>
      <c r="T42" s="87"/>
      <c r="U42" s="134"/>
      <c r="V42" s="114"/>
    </row>
    <row r="43" spans="1:22" ht="17.25" customHeight="1">
      <c r="A43" s="230" t="s">
        <v>18</v>
      </c>
      <c r="B43" s="231" t="s">
        <v>18</v>
      </c>
      <c r="C43" s="232" t="s">
        <v>109</v>
      </c>
      <c r="D43" s="233" t="s">
        <v>110</v>
      </c>
      <c r="E43" s="234" t="s">
        <v>92</v>
      </c>
      <c r="F43" s="270" t="s">
        <v>30</v>
      </c>
      <c r="G43" s="8" t="s">
        <v>24</v>
      </c>
      <c r="H43" s="80"/>
      <c r="I43" s="44"/>
      <c r="J43" s="44"/>
      <c r="K43" s="173"/>
      <c r="L43" s="43">
        <v>10000</v>
      </c>
      <c r="M43" s="44">
        <f>L43-O43</f>
        <v>10000</v>
      </c>
      <c r="N43" s="44"/>
      <c r="O43" s="55"/>
      <c r="P43" s="56">
        <v>10000</v>
      </c>
      <c r="Q43" s="147">
        <v>10000</v>
      </c>
      <c r="R43" s="286" t="s">
        <v>71</v>
      </c>
      <c r="S43" s="111">
        <v>500</v>
      </c>
      <c r="T43" s="111">
        <v>500</v>
      </c>
      <c r="U43" s="136">
        <v>500</v>
      </c>
      <c r="V43" s="114"/>
    </row>
    <row r="44" spans="1:22" ht="17.25" customHeight="1">
      <c r="A44" s="230"/>
      <c r="B44" s="231"/>
      <c r="C44" s="232"/>
      <c r="D44" s="233"/>
      <c r="E44" s="234"/>
      <c r="F44" s="270"/>
      <c r="G44" s="8" t="s">
        <v>83</v>
      </c>
      <c r="H44" s="80">
        <f>19800+9700+1000</f>
        <v>30500</v>
      </c>
      <c r="I44" s="44">
        <v>30500</v>
      </c>
      <c r="J44" s="44"/>
      <c r="K44" s="173"/>
      <c r="L44" s="43"/>
      <c r="M44" s="44">
        <f>L44-O44</f>
        <v>0</v>
      </c>
      <c r="N44" s="44"/>
      <c r="O44" s="55"/>
      <c r="P44" s="56"/>
      <c r="Q44" s="147"/>
      <c r="R44" s="286"/>
      <c r="S44" s="111"/>
      <c r="T44" s="111"/>
      <c r="U44" s="136"/>
      <c r="V44" s="114"/>
    </row>
    <row r="45" spans="1:22" ht="17.25" customHeight="1">
      <c r="A45" s="230"/>
      <c r="B45" s="231"/>
      <c r="C45" s="232"/>
      <c r="D45" s="233"/>
      <c r="E45" s="234"/>
      <c r="F45" s="301"/>
      <c r="G45" s="7" t="s">
        <v>13</v>
      </c>
      <c r="H45" s="65">
        <f>SUM(H43:H44)</f>
        <v>30500</v>
      </c>
      <c r="I45" s="51">
        <f t="shared" ref="I45:K45" si="15">SUM(I43:I44)</f>
        <v>30500</v>
      </c>
      <c r="J45" s="51">
        <f t="shared" si="15"/>
        <v>0</v>
      </c>
      <c r="K45" s="52">
        <f t="shared" si="15"/>
        <v>0</v>
      </c>
      <c r="L45" s="50">
        <f>SUM(L43+L44)</f>
        <v>10000</v>
      </c>
      <c r="M45" s="52">
        <f>SUM(M43+M44)</f>
        <v>10000</v>
      </c>
      <c r="N45" s="51">
        <f t="shared" ref="N45:Q45" si="16">SUM(N43)</f>
        <v>0</v>
      </c>
      <c r="O45" s="92">
        <f t="shared" si="16"/>
        <v>0</v>
      </c>
      <c r="P45" s="49">
        <f t="shared" si="16"/>
        <v>10000</v>
      </c>
      <c r="Q45" s="64">
        <f t="shared" si="16"/>
        <v>10000</v>
      </c>
      <c r="R45" s="286"/>
      <c r="S45" s="140"/>
      <c r="T45" s="140"/>
      <c r="U45" s="137"/>
      <c r="V45" s="114"/>
    </row>
    <row r="46" spans="1:22" ht="17.25" customHeight="1">
      <c r="A46" s="291" t="s">
        <v>18</v>
      </c>
      <c r="B46" s="292" t="s">
        <v>18</v>
      </c>
      <c r="C46" s="293" t="s">
        <v>96</v>
      </c>
      <c r="D46" s="221" t="s">
        <v>95</v>
      </c>
      <c r="E46" s="295" t="s">
        <v>87</v>
      </c>
      <c r="F46" s="295" t="s">
        <v>30</v>
      </c>
      <c r="G46" s="27" t="s">
        <v>24</v>
      </c>
      <c r="H46" s="57"/>
      <c r="I46" s="58"/>
      <c r="J46" s="88"/>
      <c r="K46" s="151"/>
      <c r="L46" s="57"/>
      <c r="M46" s="58">
        <f>L46-O46</f>
        <v>0</v>
      </c>
      <c r="N46" s="88"/>
      <c r="O46" s="151"/>
      <c r="P46" s="100"/>
      <c r="Q46" s="146"/>
      <c r="R46" s="302"/>
      <c r="S46" s="91">
        <v>0</v>
      </c>
      <c r="T46" s="91">
        <v>0</v>
      </c>
      <c r="U46" s="138">
        <v>0</v>
      </c>
      <c r="V46" s="114"/>
    </row>
    <row r="47" spans="1:22" ht="20.25" customHeight="1">
      <c r="A47" s="291"/>
      <c r="B47" s="292"/>
      <c r="C47" s="293"/>
      <c r="D47" s="294"/>
      <c r="E47" s="295"/>
      <c r="F47" s="300"/>
      <c r="G47" s="17" t="s">
        <v>13</v>
      </c>
      <c r="H47" s="46">
        <f>SUM(H46)</f>
        <v>0</v>
      </c>
      <c r="I47" s="48">
        <f t="shared" ref="I47:Q47" si="17">SUM(I46)</f>
        <v>0</v>
      </c>
      <c r="J47" s="47">
        <f t="shared" si="17"/>
        <v>0</v>
      </c>
      <c r="K47" s="98">
        <f t="shared" si="17"/>
        <v>0</v>
      </c>
      <c r="L47" s="46">
        <f t="shared" si="17"/>
        <v>0</v>
      </c>
      <c r="M47" s="47">
        <f t="shared" si="17"/>
        <v>0</v>
      </c>
      <c r="N47" s="47">
        <f t="shared" si="17"/>
        <v>0</v>
      </c>
      <c r="O47" s="98">
        <f t="shared" si="17"/>
        <v>0</v>
      </c>
      <c r="P47" s="79">
        <f t="shared" si="17"/>
        <v>0</v>
      </c>
      <c r="Q47" s="66">
        <f t="shared" si="17"/>
        <v>0</v>
      </c>
      <c r="R47" s="302"/>
      <c r="S47" s="117"/>
      <c r="T47" s="117"/>
      <c r="U47" s="139"/>
      <c r="V47" s="114"/>
    </row>
    <row r="48" spans="1:22" ht="27.75" customHeight="1">
      <c r="A48" s="230" t="s">
        <v>18</v>
      </c>
      <c r="B48" s="231" t="s">
        <v>18</v>
      </c>
      <c r="C48" s="232" t="s">
        <v>97</v>
      </c>
      <c r="D48" s="233" t="s">
        <v>94</v>
      </c>
      <c r="E48" s="234" t="s">
        <v>87</v>
      </c>
      <c r="F48" s="234" t="s">
        <v>30</v>
      </c>
      <c r="G48" s="8" t="s">
        <v>24</v>
      </c>
      <c r="H48" s="43"/>
      <c r="I48" s="44"/>
      <c r="J48" s="44"/>
      <c r="K48" s="55"/>
      <c r="L48" s="43">
        <v>5700</v>
      </c>
      <c r="M48" s="44">
        <f>L48-O48</f>
        <v>5700</v>
      </c>
      <c r="N48" s="44"/>
      <c r="O48" s="55"/>
      <c r="P48" s="56"/>
      <c r="Q48" s="147"/>
      <c r="R48" s="299"/>
      <c r="S48" s="111">
        <v>3</v>
      </c>
      <c r="T48" s="111">
        <v>0</v>
      </c>
      <c r="U48" s="136">
        <v>0</v>
      </c>
      <c r="V48" s="114"/>
    </row>
    <row r="49" spans="1:24" ht="27.75" customHeight="1">
      <c r="A49" s="230"/>
      <c r="B49" s="231"/>
      <c r="C49" s="232"/>
      <c r="D49" s="233"/>
      <c r="E49" s="234"/>
      <c r="F49" s="235"/>
      <c r="G49" s="7" t="s">
        <v>13</v>
      </c>
      <c r="H49" s="50">
        <f>SUM(H48)</f>
        <v>0</v>
      </c>
      <c r="I49" s="51">
        <f t="shared" ref="I49:Q49" si="18">SUM(I48)</f>
        <v>0</v>
      </c>
      <c r="J49" s="51">
        <f t="shared" si="18"/>
        <v>0</v>
      </c>
      <c r="K49" s="92">
        <f t="shared" si="18"/>
        <v>0</v>
      </c>
      <c r="L49" s="50">
        <f t="shared" si="18"/>
        <v>5700</v>
      </c>
      <c r="M49" s="51">
        <f t="shared" si="18"/>
        <v>5700</v>
      </c>
      <c r="N49" s="51">
        <f t="shared" si="18"/>
        <v>0</v>
      </c>
      <c r="O49" s="92">
        <f t="shared" si="18"/>
        <v>0</v>
      </c>
      <c r="P49" s="49">
        <f t="shared" si="18"/>
        <v>0</v>
      </c>
      <c r="Q49" s="64">
        <f t="shared" si="18"/>
        <v>0</v>
      </c>
      <c r="R49" s="299"/>
      <c r="S49" s="111"/>
      <c r="T49" s="111"/>
      <c r="U49" s="136"/>
      <c r="V49" s="114"/>
    </row>
    <row r="50" spans="1:24" ht="16.5" customHeight="1">
      <c r="A50" s="215" t="s">
        <v>18</v>
      </c>
      <c r="B50" s="223" t="s">
        <v>18</v>
      </c>
      <c r="C50" s="217" t="s">
        <v>77</v>
      </c>
      <c r="D50" s="221" t="s">
        <v>72</v>
      </c>
      <c r="E50" s="219" t="s">
        <v>87</v>
      </c>
      <c r="F50" s="219" t="s">
        <v>30</v>
      </c>
      <c r="G50" s="8" t="s">
        <v>24</v>
      </c>
      <c r="H50" s="43"/>
      <c r="I50" s="44"/>
      <c r="J50" s="45"/>
      <c r="K50" s="148"/>
      <c r="L50" s="43"/>
      <c r="M50" s="44"/>
      <c r="N50" s="45"/>
      <c r="O50" s="148"/>
      <c r="P50" s="56"/>
      <c r="Q50" s="147"/>
      <c r="R50" s="289" t="s">
        <v>73</v>
      </c>
      <c r="S50" s="111">
        <v>0</v>
      </c>
      <c r="T50" s="111">
        <v>0</v>
      </c>
      <c r="U50" s="136">
        <v>0</v>
      </c>
      <c r="V50" s="114"/>
    </row>
    <row r="51" spans="1:24" ht="16.5" customHeight="1">
      <c r="A51" s="216"/>
      <c r="B51" s="224"/>
      <c r="C51" s="218"/>
      <c r="D51" s="222"/>
      <c r="E51" s="220"/>
      <c r="F51" s="298"/>
      <c r="G51" s="7" t="s">
        <v>13</v>
      </c>
      <c r="H51" s="50">
        <f>SUM(H50)</f>
        <v>0</v>
      </c>
      <c r="I51" s="52">
        <f t="shared" ref="I51:Q51" si="19">SUM(I50)</f>
        <v>0</v>
      </c>
      <c r="J51" s="51">
        <f t="shared" si="19"/>
        <v>0</v>
      </c>
      <c r="K51" s="92">
        <f t="shared" si="19"/>
        <v>0</v>
      </c>
      <c r="L51" s="50">
        <f t="shared" si="19"/>
        <v>0</v>
      </c>
      <c r="M51" s="51">
        <f t="shared" si="19"/>
        <v>0</v>
      </c>
      <c r="N51" s="51">
        <f t="shared" si="19"/>
        <v>0</v>
      </c>
      <c r="O51" s="92">
        <f t="shared" si="19"/>
        <v>0</v>
      </c>
      <c r="P51" s="49">
        <f t="shared" si="19"/>
        <v>0</v>
      </c>
      <c r="Q51" s="64">
        <f t="shared" si="19"/>
        <v>0</v>
      </c>
      <c r="R51" s="290"/>
      <c r="S51" s="91"/>
      <c r="T51" s="91"/>
      <c r="U51" s="138"/>
      <c r="V51" s="114"/>
    </row>
    <row r="52" spans="1:24" ht="16.5" customHeight="1">
      <c r="A52" s="215" t="s">
        <v>18</v>
      </c>
      <c r="B52" s="223" t="s">
        <v>18</v>
      </c>
      <c r="C52" s="217" t="s">
        <v>76</v>
      </c>
      <c r="D52" s="221" t="s">
        <v>89</v>
      </c>
      <c r="E52" s="219" t="s">
        <v>87</v>
      </c>
      <c r="F52" s="219" t="s">
        <v>30</v>
      </c>
      <c r="G52" s="8" t="s">
        <v>24</v>
      </c>
      <c r="H52" s="80">
        <v>2000</v>
      </c>
      <c r="I52" s="44">
        <v>2000</v>
      </c>
      <c r="J52" s="44">
        <v>0</v>
      </c>
      <c r="K52" s="148">
        <v>0</v>
      </c>
      <c r="L52" s="80">
        <v>5000</v>
      </c>
      <c r="M52" s="44">
        <f>L52-O52</f>
        <v>5000</v>
      </c>
      <c r="N52" s="44"/>
      <c r="O52" s="148"/>
      <c r="P52" s="56">
        <v>7000</v>
      </c>
      <c r="Q52" s="147">
        <v>7000</v>
      </c>
      <c r="R52" s="296" t="s">
        <v>64</v>
      </c>
      <c r="S52" s="112">
        <v>200</v>
      </c>
      <c r="T52" s="112">
        <v>220</v>
      </c>
      <c r="U52" s="131">
        <v>220</v>
      </c>
      <c r="V52" s="114"/>
    </row>
    <row r="53" spans="1:24" ht="16.5" customHeight="1">
      <c r="A53" s="291"/>
      <c r="B53" s="292"/>
      <c r="C53" s="293"/>
      <c r="D53" s="294"/>
      <c r="E53" s="295"/>
      <c r="F53" s="295"/>
      <c r="G53" s="17" t="s">
        <v>13</v>
      </c>
      <c r="H53" s="46">
        <f t="shared" ref="H53:Q53" si="20">SUM(H52)</f>
        <v>2000</v>
      </c>
      <c r="I53" s="47">
        <f t="shared" si="20"/>
        <v>2000</v>
      </c>
      <c r="J53" s="47">
        <f t="shared" si="20"/>
        <v>0</v>
      </c>
      <c r="K53" s="98">
        <f t="shared" si="20"/>
        <v>0</v>
      </c>
      <c r="L53" s="129">
        <f t="shared" si="20"/>
        <v>5000</v>
      </c>
      <c r="M53" s="47">
        <f t="shared" si="20"/>
        <v>5000</v>
      </c>
      <c r="N53" s="47">
        <f t="shared" si="20"/>
        <v>0</v>
      </c>
      <c r="O53" s="90">
        <f t="shared" si="20"/>
        <v>0</v>
      </c>
      <c r="P53" s="79">
        <f t="shared" si="20"/>
        <v>7000</v>
      </c>
      <c r="Q53" s="66">
        <f t="shared" si="20"/>
        <v>7000</v>
      </c>
      <c r="R53" s="297"/>
      <c r="S53" s="66"/>
      <c r="T53" s="66"/>
      <c r="U53" s="90"/>
      <c r="V53" s="114"/>
    </row>
    <row r="54" spans="1:24" ht="16.5" customHeight="1">
      <c r="A54" s="230" t="s">
        <v>18</v>
      </c>
      <c r="B54" s="231" t="s">
        <v>18</v>
      </c>
      <c r="C54" s="232" t="s">
        <v>66</v>
      </c>
      <c r="D54" s="233" t="s">
        <v>101</v>
      </c>
      <c r="E54" s="234" t="s">
        <v>98</v>
      </c>
      <c r="F54" s="234" t="s">
        <v>106</v>
      </c>
      <c r="G54" s="11" t="s">
        <v>75</v>
      </c>
      <c r="H54" s="43"/>
      <c r="I54" s="44"/>
      <c r="J54" s="45"/>
      <c r="K54" s="148"/>
      <c r="L54" s="43">
        <v>4087400</v>
      </c>
      <c r="M54" s="44">
        <f>L54-O54</f>
        <v>4080900</v>
      </c>
      <c r="N54" s="45">
        <v>3903200</v>
      </c>
      <c r="O54" s="148">
        <v>6500</v>
      </c>
      <c r="P54" s="56">
        <v>4239000</v>
      </c>
      <c r="Q54" s="147">
        <v>4451000</v>
      </c>
      <c r="R54" s="273" t="s">
        <v>31</v>
      </c>
      <c r="S54" s="275">
        <v>7</v>
      </c>
      <c r="T54" s="275">
        <v>7</v>
      </c>
      <c r="U54" s="276">
        <v>7</v>
      </c>
      <c r="V54" s="114"/>
    </row>
    <row r="55" spans="1:24" ht="16.5" customHeight="1">
      <c r="A55" s="230"/>
      <c r="B55" s="231"/>
      <c r="C55" s="232"/>
      <c r="D55" s="233"/>
      <c r="E55" s="234"/>
      <c r="F55" s="234"/>
      <c r="G55" s="11" t="s">
        <v>24</v>
      </c>
      <c r="H55" s="43"/>
      <c r="I55" s="44"/>
      <c r="J55" s="45"/>
      <c r="K55" s="148"/>
      <c r="L55" s="43">
        <v>1704800</v>
      </c>
      <c r="M55" s="44">
        <f t="shared" ref="M55:M59" si="21">L55-O55</f>
        <v>1693600</v>
      </c>
      <c r="N55" s="45">
        <v>1245500</v>
      </c>
      <c r="O55" s="148">
        <v>11200</v>
      </c>
      <c r="P55" s="56">
        <v>1990000</v>
      </c>
      <c r="Q55" s="147">
        <v>2019300</v>
      </c>
      <c r="R55" s="273"/>
      <c r="S55" s="275"/>
      <c r="T55" s="275"/>
      <c r="U55" s="276"/>
      <c r="V55" s="114"/>
    </row>
    <row r="56" spans="1:24" ht="16.5" customHeight="1">
      <c r="A56" s="230"/>
      <c r="B56" s="231"/>
      <c r="C56" s="232"/>
      <c r="D56" s="233"/>
      <c r="E56" s="234"/>
      <c r="F56" s="234"/>
      <c r="G56" s="35" t="s">
        <v>49</v>
      </c>
      <c r="H56" s="43"/>
      <c r="I56" s="44"/>
      <c r="J56" s="45"/>
      <c r="K56" s="148"/>
      <c r="L56" s="43">
        <v>106600</v>
      </c>
      <c r="M56" s="44">
        <f t="shared" si="21"/>
        <v>106600</v>
      </c>
      <c r="N56" s="45">
        <v>102500</v>
      </c>
      <c r="O56" s="148"/>
      <c r="P56" s="56">
        <v>110000</v>
      </c>
      <c r="Q56" s="147">
        <v>115000</v>
      </c>
      <c r="R56" s="273"/>
      <c r="S56" s="275"/>
      <c r="T56" s="275"/>
      <c r="U56" s="276"/>
      <c r="V56" s="114"/>
    </row>
    <row r="57" spans="1:24" ht="16.5" customHeight="1">
      <c r="A57" s="230"/>
      <c r="B57" s="231"/>
      <c r="C57" s="232"/>
      <c r="D57" s="233"/>
      <c r="E57" s="234"/>
      <c r="F57" s="234"/>
      <c r="G57" s="35" t="s">
        <v>51</v>
      </c>
      <c r="H57" s="43"/>
      <c r="I57" s="44"/>
      <c r="J57" s="45"/>
      <c r="K57" s="148"/>
      <c r="L57" s="43"/>
      <c r="M57" s="44">
        <f t="shared" si="21"/>
        <v>0</v>
      </c>
      <c r="N57" s="45"/>
      <c r="O57" s="148"/>
      <c r="P57" s="56"/>
      <c r="Q57" s="147"/>
      <c r="R57" s="273"/>
      <c r="S57" s="275"/>
      <c r="T57" s="275"/>
      <c r="U57" s="276"/>
      <c r="V57" s="114"/>
    </row>
    <row r="58" spans="1:24" ht="16.5" customHeight="1">
      <c r="A58" s="230"/>
      <c r="B58" s="231"/>
      <c r="C58" s="232"/>
      <c r="D58" s="233"/>
      <c r="E58" s="234"/>
      <c r="F58" s="234"/>
      <c r="G58" s="11" t="s">
        <v>25</v>
      </c>
      <c r="H58" s="43"/>
      <c r="I58" s="44"/>
      <c r="J58" s="45"/>
      <c r="K58" s="148"/>
      <c r="L58" s="43">
        <f>84000+3400</f>
        <v>87400</v>
      </c>
      <c r="M58" s="44">
        <f t="shared" si="21"/>
        <v>87400</v>
      </c>
      <c r="N58" s="45"/>
      <c r="O58" s="148"/>
      <c r="P58" s="56">
        <v>80000</v>
      </c>
      <c r="Q58" s="147">
        <v>83000</v>
      </c>
      <c r="R58" s="273"/>
      <c r="S58" s="275"/>
      <c r="T58" s="275"/>
      <c r="U58" s="276"/>
      <c r="V58" s="114"/>
    </row>
    <row r="59" spans="1:24" ht="16.5" customHeight="1">
      <c r="A59" s="215"/>
      <c r="B59" s="223"/>
      <c r="C59" s="217"/>
      <c r="D59" s="221"/>
      <c r="E59" s="219"/>
      <c r="F59" s="234"/>
      <c r="G59" s="118" t="s">
        <v>53</v>
      </c>
      <c r="H59" s="119"/>
      <c r="I59" s="120"/>
      <c r="J59" s="120"/>
      <c r="K59" s="150"/>
      <c r="L59" s="119"/>
      <c r="M59" s="44">
        <f t="shared" si="21"/>
        <v>0</v>
      </c>
      <c r="N59" s="120"/>
      <c r="O59" s="150"/>
      <c r="P59" s="122"/>
      <c r="Q59" s="149"/>
      <c r="R59" s="274"/>
      <c r="S59" s="123"/>
      <c r="T59" s="123"/>
      <c r="U59" s="141"/>
      <c r="V59" s="114"/>
    </row>
    <row r="60" spans="1:24" ht="16.5" customHeight="1">
      <c r="A60" s="230"/>
      <c r="B60" s="231"/>
      <c r="C60" s="232"/>
      <c r="D60" s="233"/>
      <c r="E60" s="234"/>
      <c r="F60" s="234"/>
      <c r="G60" s="7" t="s">
        <v>13</v>
      </c>
      <c r="H60" s="65">
        <f>SUM(H54:H59)</f>
        <v>0</v>
      </c>
      <c r="I60" s="51">
        <f t="shared" ref="I60:Q60" si="22">SUM(I54:I59)</f>
        <v>0</v>
      </c>
      <c r="J60" s="51">
        <f t="shared" si="22"/>
        <v>0</v>
      </c>
      <c r="K60" s="49">
        <f t="shared" si="22"/>
        <v>0</v>
      </c>
      <c r="L60" s="65">
        <f t="shared" si="22"/>
        <v>5986200</v>
      </c>
      <c r="M60" s="51">
        <f t="shared" si="22"/>
        <v>5968500</v>
      </c>
      <c r="N60" s="51">
        <f t="shared" si="22"/>
        <v>5251200</v>
      </c>
      <c r="O60" s="49">
        <f t="shared" si="22"/>
        <v>17700</v>
      </c>
      <c r="P60" s="65">
        <f t="shared" si="22"/>
        <v>6419000</v>
      </c>
      <c r="Q60" s="64">
        <f t="shared" si="22"/>
        <v>6668300</v>
      </c>
      <c r="R60" s="273"/>
      <c r="S60" s="64"/>
      <c r="T60" s="64"/>
      <c r="U60" s="52"/>
      <c r="V60" s="114"/>
      <c r="W60" s="167"/>
      <c r="X60" s="167"/>
    </row>
    <row r="61" spans="1:24" ht="16.5" customHeight="1">
      <c r="A61" s="230" t="s">
        <v>18</v>
      </c>
      <c r="B61" s="231" t="s">
        <v>18</v>
      </c>
      <c r="C61" s="232" t="s">
        <v>30</v>
      </c>
      <c r="D61" s="233" t="s">
        <v>102</v>
      </c>
      <c r="E61" s="234" t="s">
        <v>100</v>
      </c>
      <c r="F61" s="234" t="s">
        <v>99</v>
      </c>
      <c r="G61" s="11" t="s">
        <v>75</v>
      </c>
      <c r="H61" s="80"/>
      <c r="I61" s="44"/>
      <c r="J61" s="44"/>
      <c r="K61" s="148"/>
      <c r="L61" s="80">
        <v>2740700</v>
      </c>
      <c r="M61" s="44">
        <f>L61-O61</f>
        <v>2731800</v>
      </c>
      <c r="N61" s="44">
        <v>2615400</v>
      </c>
      <c r="O61" s="148">
        <v>8900</v>
      </c>
      <c r="P61" s="56">
        <v>2750000</v>
      </c>
      <c r="Q61" s="147">
        <v>2864000</v>
      </c>
      <c r="R61" s="273" t="s">
        <v>31</v>
      </c>
      <c r="S61" s="275">
        <v>4</v>
      </c>
      <c r="T61" s="275">
        <v>4</v>
      </c>
      <c r="U61" s="276">
        <v>4</v>
      </c>
      <c r="V61" s="114"/>
      <c r="W61" s="162"/>
      <c r="X61" s="162"/>
    </row>
    <row r="62" spans="1:24" ht="16.5" customHeight="1">
      <c r="A62" s="230"/>
      <c r="B62" s="231"/>
      <c r="C62" s="232"/>
      <c r="D62" s="233"/>
      <c r="E62" s="234"/>
      <c r="F62" s="234"/>
      <c r="G62" s="11" t="s">
        <v>24</v>
      </c>
      <c r="H62" s="80"/>
      <c r="I62" s="44"/>
      <c r="J62" s="44"/>
      <c r="K62" s="148"/>
      <c r="L62" s="80">
        <v>1211700</v>
      </c>
      <c r="M62" s="44">
        <f t="shared" ref="M62:M65" si="23">L62-O62</f>
        <v>1201700</v>
      </c>
      <c r="N62" s="44">
        <v>896800</v>
      </c>
      <c r="O62" s="148">
        <v>10000</v>
      </c>
      <c r="P62" s="56">
        <v>1410000</v>
      </c>
      <c r="Q62" s="147">
        <v>1430700</v>
      </c>
      <c r="R62" s="273"/>
      <c r="S62" s="275"/>
      <c r="T62" s="275"/>
      <c r="U62" s="276"/>
      <c r="V62" s="114"/>
    </row>
    <row r="63" spans="1:24" ht="16.5" customHeight="1">
      <c r="A63" s="230"/>
      <c r="B63" s="231"/>
      <c r="C63" s="232"/>
      <c r="D63" s="233"/>
      <c r="E63" s="234"/>
      <c r="F63" s="234"/>
      <c r="G63" s="35" t="s">
        <v>51</v>
      </c>
      <c r="H63" s="80"/>
      <c r="I63" s="44"/>
      <c r="J63" s="44"/>
      <c r="K63" s="148"/>
      <c r="L63" s="80"/>
      <c r="M63" s="44">
        <f t="shared" si="23"/>
        <v>0</v>
      </c>
      <c r="N63" s="44"/>
      <c r="O63" s="148"/>
      <c r="P63" s="56"/>
      <c r="Q63" s="147"/>
      <c r="R63" s="273"/>
      <c r="S63" s="275"/>
      <c r="T63" s="275"/>
      <c r="U63" s="276"/>
      <c r="V63" s="114"/>
    </row>
    <row r="64" spans="1:24" ht="16.5" customHeight="1">
      <c r="A64" s="230"/>
      <c r="B64" s="231"/>
      <c r="C64" s="232"/>
      <c r="D64" s="233"/>
      <c r="E64" s="234"/>
      <c r="F64" s="234"/>
      <c r="G64" s="11" t="s">
        <v>25</v>
      </c>
      <c r="H64" s="80"/>
      <c r="I64" s="44"/>
      <c r="J64" s="44"/>
      <c r="K64" s="148"/>
      <c r="L64" s="80">
        <f>83000+13300</f>
        <v>96300</v>
      </c>
      <c r="M64" s="44">
        <f t="shared" si="23"/>
        <v>96300</v>
      </c>
      <c r="N64" s="44"/>
      <c r="O64" s="148"/>
      <c r="P64" s="56">
        <v>80000</v>
      </c>
      <c r="Q64" s="147">
        <v>82000</v>
      </c>
      <c r="R64" s="273"/>
      <c r="S64" s="275"/>
      <c r="T64" s="275"/>
      <c r="U64" s="276"/>
      <c r="V64" s="114"/>
    </row>
    <row r="65" spans="1:22" ht="16.5" customHeight="1">
      <c r="A65" s="215"/>
      <c r="B65" s="223"/>
      <c r="C65" s="217"/>
      <c r="D65" s="221"/>
      <c r="E65" s="219"/>
      <c r="F65" s="234"/>
      <c r="G65" s="118" t="s">
        <v>53</v>
      </c>
      <c r="H65" s="142"/>
      <c r="I65" s="44"/>
      <c r="J65" s="44"/>
      <c r="K65" s="150"/>
      <c r="L65" s="142"/>
      <c r="M65" s="44">
        <f t="shared" si="23"/>
        <v>0</v>
      </c>
      <c r="N65" s="44"/>
      <c r="O65" s="150"/>
      <c r="P65" s="122"/>
      <c r="Q65" s="149"/>
      <c r="R65" s="274"/>
      <c r="S65" s="123"/>
      <c r="T65" s="123"/>
      <c r="U65" s="141"/>
      <c r="V65" s="114"/>
    </row>
    <row r="66" spans="1:22" ht="16.5" customHeight="1">
      <c r="A66" s="230"/>
      <c r="B66" s="231"/>
      <c r="C66" s="232"/>
      <c r="D66" s="233"/>
      <c r="E66" s="234"/>
      <c r="F66" s="234"/>
      <c r="G66" s="7" t="s">
        <v>13</v>
      </c>
      <c r="H66" s="65">
        <f>SUM(H61:H65)</f>
        <v>0</v>
      </c>
      <c r="I66" s="51">
        <f t="shared" ref="I66:Q66" si="24">SUM(I61:I65)</f>
        <v>0</v>
      </c>
      <c r="J66" s="51">
        <f t="shared" si="24"/>
        <v>0</v>
      </c>
      <c r="K66" s="49">
        <f t="shared" si="24"/>
        <v>0</v>
      </c>
      <c r="L66" s="65">
        <f t="shared" si="24"/>
        <v>4048700</v>
      </c>
      <c r="M66" s="51">
        <f t="shared" si="24"/>
        <v>4029800</v>
      </c>
      <c r="N66" s="51">
        <f t="shared" si="24"/>
        <v>3512200</v>
      </c>
      <c r="O66" s="49">
        <f t="shared" si="24"/>
        <v>18900</v>
      </c>
      <c r="P66" s="65">
        <f t="shared" si="24"/>
        <v>4240000</v>
      </c>
      <c r="Q66" s="64">
        <f t="shared" si="24"/>
        <v>4376700</v>
      </c>
      <c r="R66" s="273"/>
      <c r="S66" s="64"/>
      <c r="T66" s="64"/>
      <c r="U66" s="52"/>
      <c r="V66" s="114"/>
    </row>
    <row r="67" spans="1:22" ht="16.5" customHeight="1">
      <c r="A67" s="230" t="s">
        <v>18</v>
      </c>
      <c r="B67" s="231" t="s">
        <v>18</v>
      </c>
      <c r="C67" s="232" t="s">
        <v>67</v>
      </c>
      <c r="D67" s="233" t="s">
        <v>111</v>
      </c>
      <c r="E67" s="234" t="s">
        <v>88</v>
      </c>
      <c r="F67" s="234" t="s">
        <v>107</v>
      </c>
      <c r="G67" s="8" t="s">
        <v>75</v>
      </c>
      <c r="H67" s="80"/>
      <c r="I67" s="44"/>
      <c r="J67" s="44"/>
      <c r="K67" s="148"/>
      <c r="L67" s="43">
        <v>50200</v>
      </c>
      <c r="M67" s="44">
        <f>L67-O67</f>
        <v>50200</v>
      </c>
      <c r="N67" s="45">
        <v>49500</v>
      </c>
      <c r="O67" s="148"/>
      <c r="P67" s="56">
        <v>51000</v>
      </c>
      <c r="Q67" s="147">
        <v>51000</v>
      </c>
      <c r="R67" s="286" t="s">
        <v>27</v>
      </c>
      <c r="S67" s="287">
        <v>4</v>
      </c>
      <c r="T67" s="287">
        <v>4</v>
      </c>
      <c r="U67" s="288">
        <v>4</v>
      </c>
      <c r="V67" s="114"/>
    </row>
    <row r="68" spans="1:22" ht="16.5" customHeight="1">
      <c r="A68" s="230"/>
      <c r="B68" s="231"/>
      <c r="C68" s="232"/>
      <c r="D68" s="233"/>
      <c r="E68" s="234"/>
      <c r="F68" s="234"/>
      <c r="G68" s="8" t="s">
        <v>24</v>
      </c>
      <c r="H68" s="80"/>
      <c r="I68" s="44"/>
      <c r="J68" s="44"/>
      <c r="K68" s="148"/>
      <c r="L68" s="43">
        <v>1243000</v>
      </c>
      <c r="M68" s="44">
        <f t="shared" ref="M68:M74" si="25">L68-O68</f>
        <v>1238000</v>
      </c>
      <c r="N68" s="45">
        <v>1075100</v>
      </c>
      <c r="O68" s="148">
        <v>5000</v>
      </c>
      <c r="P68" s="56">
        <v>1030000</v>
      </c>
      <c r="Q68" s="147">
        <v>1050000</v>
      </c>
      <c r="R68" s="286"/>
      <c r="S68" s="287"/>
      <c r="T68" s="287"/>
      <c r="U68" s="288"/>
      <c r="V68" s="114"/>
    </row>
    <row r="69" spans="1:22" ht="16.5" customHeight="1">
      <c r="A69" s="230"/>
      <c r="B69" s="231"/>
      <c r="C69" s="232"/>
      <c r="D69" s="233"/>
      <c r="E69" s="234"/>
      <c r="F69" s="234"/>
      <c r="G69" s="8" t="s">
        <v>51</v>
      </c>
      <c r="H69" s="80"/>
      <c r="I69" s="44"/>
      <c r="J69" s="44"/>
      <c r="K69" s="148"/>
      <c r="L69" s="43"/>
      <c r="M69" s="44">
        <f t="shared" si="25"/>
        <v>0</v>
      </c>
      <c r="N69" s="45"/>
      <c r="O69" s="148"/>
      <c r="P69" s="56"/>
      <c r="Q69" s="147"/>
      <c r="R69" s="286"/>
      <c r="S69" s="287"/>
      <c r="T69" s="287"/>
      <c r="U69" s="288"/>
      <c r="V69" s="114"/>
    </row>
    <row r="70" spans="1:22" ht="16.5" customHeight="1">
      <c r="A70" s="230"/>
      <c r="B70" s="231"/>
      <c r="C70" s="232"/>
      <c r="D70" s="233"/>
      <c r="E70" s="234"/>
      <c r="F70" s="234"/>
      <c r="G70" s="8" t="s">
        <v>25</v>
      </c>
      <c r="H70" s="80"/>
      <c r="I70" s="44"/>
      <c r="J70" s="44"/>
      <c r="K70" s="148"/>
      <c r="L70" s="43">
        <v>98600</v>
      </c>
      <c r="M70" s="44">
        <f t="shared" si="25"/>
        <v>98600</v>
      </c>
      <c r="N70" s="45">
        <v>37600</v>
      </c>
      <c r="O70" s="148"/>
      <c r="P70" s="56">
        <v>88600</v>
      </c>
      <c r="Q70" s="147">
        <v>89100</v>
      </c>
      <c r="R70" s="286"/>
      <c r="S70" s="287"/>
      <c r="T70" s="287"/>
      <c r="U70" s="288"/>
      <c r="V70" s="114"/>
    </row>
    <row r="71" spans="1:22" ht="16.5" customHeight="1">
      <c r="A71" s="230"/>
      <c r="B71" s="231"/>
      <c r="C71" s="217"/>
      <c r="D71" s="233"/>
      <c r="E71" s="234"/>
      <c r="F71" s="234"/>
      <c r="G71" s="7" t="s">
        <v>13</v>
      </c>
      <c r="H71" s="65">
        <f t="shared" ref="H71:Q71" si="26">SUM(H67:H70)</f>
        <v>0</v>
      </c>
      <c r="I71" s="51">
        <f t="shared" si="26"/>
        <v>0</v>
      </c>
      <c r="J71" s="51">
        <f t="shared" si="26"/>
        <v>0</v>
      </c>
      <c r="K71" s="73">
        <f t="shared" si="26"/>
        <v>0</v>
      </c>
      <c r="L71" s="50">
        <f t="shared" si="26"/>
        <v>1391800</v>
      </c>
      <c r="M71" s="51">
        <f t="shared" si="26"/>
        <v>1386800</v>
      </c>
      <c r="N71" s="52">
        <f t="shared" si="26"/>
        <v>1162200</v>
      </c>
      <c r="O71" s="73">
        <f t="shared" si="26"/>
        <v>5000</v>
      </c>
      <c r="P71" s="64">
        <f t="shared" si="26"/>
        <v>1169600</v>
      </c>
      <c r="Q71" s="64">
        <f t="shared" si="26"/>
        <v>1190100</v>
      </c>
      <c r="R71" s="286"/>
      <c r="S71" s="64"/>
      <c r="T71" s="64"/>
      <c r="U71" s="64"/>
      <c r="V71" s="114"/>
    </row>
    <row r="72" spans="1:22" ht="16.5" customHeight="1">
      <c r="A72" s="215" t="s">
        <v>18</v>
      </c>
      <c r="B72" s="223" t="s">
        <v>18</v>
      </c>
      <c r="C72" s="217" t="s">
        <v>117</v>
      </c>
      <c r="D72" s="367" t="s">
        <v>126</v>
      </c>
      <c r="E72" s="280" t="s">
        <v>93</v>
      </c>
      <c r="F72" s="280" t="s">
        <v>125</v>
      </c>
      <c r="G72" s="182" t="s">
        <v>51</v>
      </c>
      <c r="H72" s="183"/>
      <c r="I72" s="184"/>
      <c r="J72" s="184"/>
      <c r="K72" s="185"/>
      <c r="L72" s="186">
        <v>10000</v>
      </c>
      <c r="M72" s="184">
        <f t="shared" si="25"/>
        <v>10000</v>
      </c>
      <c r="N72" s="187">
        <v>10000</v>
      </c>
      <c r="O72" s="185"/>
      <c r="P72" s="188"/>
      <c r="Q72" s="189"/>
      <c r="R72" s="283" t="s">
        <v>128</v>
      </c>
      <c r="S72" s="190">
        <v>2498</v>
      </c>
      <c r="T72" s="180"/>
      <c r="U72" s="175"/>
      <c r="V72" s="176"/>
    </row>
    <row r="73" spans="1:22" ht="16.5" customHeight="1">
      <c r="A73" s="216"/>
      <c r="B73" s="224"/>
      <c r="C73" s="218"/>
      <c r="D73" s="368"/>
      <c r="E73" s="281"/>
      <c r="F73" s="281"/>
      <c r="G73" s="191" t="s">
        <v>13</v>
      </c>
      <c r="H73" s="192"/>
      <c r="I73" s="193"/>
      <c r="J73" s="193"/>
      <c r="K73" s="194"/>
      <c r="L73" s="195">
        <f>SUM(L72)</f>
        <v>10000</v>
      </c>
      <c r="M73" s="194">
        <f t="shared" ref="M73:Q73" si="27">SUM(M72)</f>
        <v>10000</v>
      </c>
      <c r="N73" s="196">
        <f t="shared" si="27"/>
        <v>10000</v>
      </c>
      <c r="O73" s="197">
        <f t="shared" si="27"/>
        <v>0</v>
      </c>
      <c r="P73" s="198">
        <f t="shared" si="27"/>
        <v>0</v>
      </c>
      <c r="Q73" s="198">
        <f t="shared" si="27"/>
        <v>0</v>
      </c>
      <c r="R73" s="285"/>
      <c r="S73" s="199"/>
      <c r="T73" s="177"/>
      <c r="U73" s="178"/>
      <c r="V73" s="176"/>
    </row>
    <row r="74" spans="1:22" ht="16.5" customHeight="1">
      <c r="A74" s="369" t="s">
        <v>18</v>
      </c>
      <c r="B74" s="223" t="s">
        <v>18</v>
      </c>
      <c r="C74" s="217" t="s">
        <v>118</v>
      </c>
      <c r="D74" s="367" t="s">
        <v>119</v>
      </c>
      <c r="E74" s="280" t="s">
        <v>122</v>
      </c>
      <c r="F74" s="280" t="s">
        <v>124</v>
      </c>
      <c r="G74" s="182" t="s">
        <v>51</v>
      </c>
      <c r="H74" s="200"/>
      <c r="I74" s="201"/>
      <c r="J74" s="201"/>
      <c r="K74" s="202"/>
      <c r="L74" s="203">
        <v>34500</v>
      </c>
      <c r="M74" s="202">
        <f t="shared" si="25"/>
        <v>34500</v>
      </c>
      <c r="N74" s="201">
        <v>34100</v>
      </c>
      <c r="O74" s="204"/>
      <c r="P74" s="205"/>
      <c r="Q74" s="206"/>
      <c r="R74" s="283" t="s">
        <v>127</v>
      </c>
      <c r="S74" s="207">
        <v>4</v>
      </c>
      <c r="T74" s="142"/>
      <c r="U74" s="174"/>
      <c r="V74" s="176"/>
    </row>
    <row r="75" spans="1:22" ht="16.5" customHeight="1" thickBot="1">
      <c r="A75" s="370"/>
      <c r="B75" s="371"/>
      <c r="C75" s="372"/>
      <c r="D75" s="373"/>
      <c r="E75" s="282"/>
      <c r="F75" s="282"/>
      <c r="G75" s="191" t="s">
        <v>13</v>
      </c>
      <c r="H75" s="198"/>
      <c r="I75" s="196"/>
      <c r="J75" s="196"/>
      <c r="K75" s="194"/>
      <c r="L75" s="208">
        <f>SUM(L74)</f>
        <v>34500</v>
      </c>
      <c r="M75" s="209">
        <f t="shared" ref="M75:Q75" si="28">SUM(M74)</f>
        <v>34500</v>
      </c>
      <c r="N75" s="210">
        <f t="shared" si="28"/>
        <v>34100</v>
      </c>
      <c r="O75" s="211">
        <f t="shared" si="28"/>
        <v>0</v>
      </c>
      <c r="P75" s="212">
        <f t="shared" si="28"/>
        <v>0</v>
      </c>
      <c r="Q75" s="212">
        <f t="shared" si="28"/>
        <v>0</v>
      </c>
      <c r="R75" s="284"/>
      <c r="S75" s="199"/>
      <c r="T75" s="177"/>
      <c r="U75" s="179"/>
      <c r="V75" s="176"/>
    </row>
    <row r="76" spans="1:22" ht="27" customHeight="1" thickBot="1">
      <c r="A76" s="18" t="s">
        <v>18</v>
      </c>
      <c r="B76" s="19" t="s">
        <v>18</v>
      </c>
      <c r="C76" s="238" t="s">
        <v>14</v>
      </c>
      <c r="D76" s="239"/>
      <c r="E76" s="239"/>
      <c r="F76" s="239"/>
      <c r="G76" s="240"/>
      <c r="H76" s="76">
        <f t="shared" ref="H76:K76" si="29">H16+H22+H25+H30+H32+H34+H40+H42+H45+H47+H49+H51+H53+H60+H66+H71</f>
        <v>12869902</v>
      </c>
      <c r="I76" s="76">
        <f t="shared" si="29"/>
        <v>12727676</v>
      </c>
      <c r="J76" s="76">
        <f t="shared" si="29"/>
        <v>10698596</v>
      </c>
      <c r="K76" s="76">
        <f t="shared" si="29"/>
        <v>142226</v>
      </c>
      <c r="L76" s="76">
        <f>L16+L22+L25+L30+L32+L34+L40+L42+L45+L47+L49+L51+L53+L60+L66+L71+L73+L75</f>
        <v>13594000</v>
      </c>
      <c r="M76" s="76">
        <f t="shared" ref="M76:Q76" si="30">M16+M22+M25+M30+M32+M34+M40+M42+M45+M47+M49+M51+M53+M60+M66+M71+M73+M75</f>
        <v>13541400</v>
      </c>
      <c r="N76" s="76">
        <f t="shared" si="30"/>
        <v>11518600</v>
      </c>
      <c r="O76" s="76">
        <f t="shared" si="30"/>
        <v>52600</v>
      </c>
      <c r="P76" s="76">
        <f t="shared" si="30"/>
        <v>13953400</v>
      </c>
      <c r="Q76" s="159">
        <f t="shared" si="30"/>
        <v>14379400</v>
      </c>
      <c r="R76" s="158" t="s">
        <v>21</v>
      </c>
      <c r="S76" s="28" t="s">
        <v>21</v>
      </c>
      <c r="T76" s="20" t="s">
        <v>21</v>
      </c>
      <c r="U76" s="29" t="s">
        <v>21</v>
      </c>
      <c r="V76" s="114"/>
    </row>
    <row r="77" spans="1:22" ht="29.25" customHeight="1" thickBot="1">
      <c r="A77" s="125" t="s">
        <v>18</v>
      </c>
      <c r="B77" s="126">
        <v>2</v>
      </c>
      <c r="C77" s="271" t="s">
        <v>36</v>
      </c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2"/>
      <c r="V77" s="114"/>
    </row>
    <row r="78" spans="1:22" ht="14.25" customHeight="1">
      <c r="A78" s="263" t="s">
        <v>18</v>
      </c>
      <c r="B78" s="264" t="s">
        <v>19</v>
      </c>
      <c r="C78" s="265" t="s">
        <v>67</v>
      </c>
      <c r="D78" s="266" t="s">
        <v>65</v>
      </c>
      <c r="E78" s="267" t="s">
        <v>90</v>
      </c>
      <c r="F78" s="268" t="s">
        <v>112</v>
      </c>
      <c r="G78" s="16" t="s">
        <v>75</v>
      </c>
      <c r="H78" s="53">
        <v>57800</v>
      </c>
      <c r="I78" s="168">
        <f>H78-J78</f>
        <v>925</v>
      </c>
      <c r="J78" s="40">
        <v>56875</v>
      </c>
      <c r="K78" s="54">
        <v>0</v>
      </c>
      <c r="L78" s="53">
        <v>57900</v>
      </c>
      <c r="M78" s="168">
        <f>L78-O78</f>
        <v>57900</v>
      </c>
      <c r="N78" s="40">
        <v>56800</v>
      </c>
      <c r="O78" s="54"/>
      <c r="P78" s="143">
        <v>59000</v>
      </c>
      <c r="Q78" s="63">
        <v>60000</v>
      </c>
      <c r="R78" s="260" t="s">
        <v>40</v>
      </c>
      <c r="S78" s="277">
        <v>630</v>
      </c>
      <c r="T78" s="277">
        <v>650</v>
      </c>
      <c r="U78" s="277">
        <v>660</v>
      </c>
      <c r="V78" s="114"/>
    </row>
    <row r="79" spans="1:22" ht="14.25" customHeight="1">
      <c r="A79" s="216"/>
      <c r="B79" s="224"/>
      <c r="C79" s="218"/>
      <c r="D79" s="222"/>
      <c r="E79" s="220"/>
      <c r="F79" s="269"/>
      <c r="G79" s="27" t="s">
        <v>51</v>
      </c>
      <c r="H79" s="57">
        <v>1100</v>
      </c>
      <c r="I79" s="44">
        <f t="shared" ref="I79:I81" si="31">H79-J79</f>
        <v>700</v>
      </c>
      <c r="J79" s="58">
        <v>400</v>
      </c>
      <c r="K79" s="69"/>
      <c r="L79" s="57"/>
      <c r="M79" s="44"/>
      <c r="N79" s="58"/>
      <c r="O79" s="69"/>
      <c r="P79" s="144"/>
      <c r="Q79" s="146"/>
      <c r="R79" s="261"/>
      <c r="S79" s="278"/>
      <c r="T79" s="278"/>
      <c r="U79" s="278"/>
      <c r="V79" s="114"/>
    </row>
    <row r="80" spans="1:22" ht="15" customHeight="1">
      <c r="A80" s="230"/>
      <c r="B80" s="231"/>
      <c r="C80" s="232"/>
      <c r="D80" s="233"/>
      <c r="E80" s="234"/>
      <c r="F80" s="270"/>
      <c r="G80" s="8" t="s">
        <v>24</v>
      </c>
      <c r="H80" s="43">
        <v>141900</v>
      </c>
      <c r="I80" s="44">
        <f t="shared" si="31"/>
        <v>27700</v>
      </c>
      <c r="J80" s="44">
        <v>114200</v>
      </c>
      <c r="K80" s="55"/>
      <c r="L80" s="43">
        <v>143600</v>
      </c>
      <c r="M80" s="44">
        <f t="shared" ref="M80:M81" si="32">L80-O80</f>
        <v>143600</v>
      </c>
      <c r="N80" s="44">
        <v>119500</v>
      </c>
      <c r="O80" s="55"/>
      <c r="P80" s="80">
        <v>150000</v>
      </c>
      <c r="Q80" s="147">
        <v>160000</v>
      </c>
      <c r="R80" s="261"/>
      <c r="S80" s="278"/>
      <c r="T80" s="278"/>
      <c r="U80" s="278"/>
      <c r="V80" s="114"/>
    </row>
    <row r="81" spans="1:35" ht="19.5" customHeight="1">
      <c r="A81" s="230"/>
      <c r="B81" s="231"/>
      <c r="C81" s="232"/>
      <c r="D81" s="233"/>
      <c r="E81" s="234"/>
      <c r="F81" s="270"/>
      <c r="G81" s="8" t="s">
        <v>25</v>
      </c>
      <c r="H81" s="43">
        <v>846</v>
      </c>
      <c r="I81" s="58">
        <f t="shared" si="31"/>
        <v>846</v>
      </c>
      <c r="J81" s="44"/>
      <c r="K81" s="148">
        <v>0</v>
      </c>
      <c r="L81" s="43">
        <v>2000</v>
      </c>
      <c r="M81" s="58">
        <f t="shared" si="32"/>
        <v>2000</v>
      </c>
      <c r="N81" s="44"/>
      <c r="O81" s="148"/>
      <c r="P81" s="80">
        <v>2500</v>
      </c>
      <c r="Q81" s="147">
        <v>2500</v>
      </c>
      <c r="R81" s="261"/>
      <c r="S81" s="279"/>
      <c r="T81" s="279"/>
      <c r="U81" s="279"/>
      <c r="V81" s="114"/>
    </row>
    <row r="82" spans="1:35" ht="15" customHeight="1">
      <c r="A82" s="230"/>
      <c r="B82" s="231"/>
      <c r="C82" s="232"/>
      <c r="D82" s="233"/>
      <c r="E82" s="234"/>
      <c r="F82" s="270"/>
      <c r="G82" s="7" t="s">
        <v>13</v>
      </c>
      <c r="H82" s="65">
        <f t="shared" ref="H82:Q82" si="33">SUM(H78:H81)</f>
        <v>201646</v>
      </c>
      <c r="I82" s="51">
        <f t="shared" si="33"/>
        <v>30171</v>
      </c>
      <c r="J82" s="51">
        <f t="shared" si="33"/>
        <v>171475</v>
      </c>
      <c r="K82" s="49">
        <f t="shared" si="33"/>
        <v>0</v>
      </c>
      <c r="L82" s="50">
        <f t="shared" si="33"/>
        <v>203500</v>
      </c>
      <c r="M82" s="51">
        <f t="shared" si="33"/>
        <v>203500</v>
      </c>
      <c r="N82" s="52">
        <f t="shared" si="33"/>
        <v>176300</v>
      </c>
      <c r="O82" s="49">
        <f t="shared" si="33"/>
        <v>0</v>
      </c>
      <c r="P82" s="65">
        <f t="shared" si="33"/>
        <v>211500</v>
      </c>
      <c r="Q82" s="64">
        <f t="shared" si="33"/>
        <v>222500</v>
      </c>
      <c r="R82" s="262"/>
      <c r="S82" s="64"/>
      <c r="T82" s="64"/>
      <c r="U82" s="64"/>
      <c r="V82" s="114"/>
    </row>
    <row r="83" spans="1:35" ht="21.75" customHeight="1">
      <c r="A83" s="230" t="s">
        <v>18</v>
      </c>
      <c r="B83" s="231" t="s">
        <v>19</v>
      </c>
      <c r="C83" s="232" t="s">
        <v>68</v>
      </c>
      <c r="D83" s="233" t="s">
        <v>56</v>
      </c>
      <c r="E83" s="234" t="s">
        <v>87</v>
      </c>
      <c r="F83" s="234" t="s">
        <v>30</v>
      </c>
      <c r="G83" s="11" t="s">
        <v>24</v>
      </c>
      <c r="H83" s="43">
        <v>1092</v>
      </c>
      <c r="I83" s="56">
        <v>1092</v>
      </c>
      <c r="J83" s="67">
        <v>0</v>
      </c>
      <c r="K83" s="153">
        <v>0</v>
      </c>
      <c r="L83" s="43">
        <v>2000</v>
      </c>
      <c r="M83" s="56">
        <f>L83-O83</f>
        <v>2000</v>
      </c>
      <c r="N83" s="67">
        <v>0</v>
      </c>
      <c r="O83" s="153">
        <v>0</v>
      </c>
      <c r="P83" s="68">
        <v>3000</v>
      </c>
      <c r="Q83" s="152">
        <v>3000</v>
      </c>
      <c r="R83" s="258" t="s">
        <v>38</v>
      </c>
      <c r="S83" s="133">
        <v>15</v>
      </c>
      <c r="T83" s="113">
        <v>20</v>
      </c>
      <c r="U83" s="113">
        <v>20</v>
      </c>
      <c r="V83" s="114"/>
    </row>
    <row r="84" spans="1:35" ht="22.5" customHeight="1">
      <c r="A84" s="230"/>
      <c r="B84" s="231"/>
      <c r="C84" s="232"/>
      <c r="D84" s="233"/>
      <c r="E84" s="234"/>
      <c r="F84" s="234"/>
      <c r="G84" s="7" t="s">
        <v>13</v>
      </c>
      <c r="H84" s="50">
        <f t="shared" ref="H84:Q84" si="34">SUM(H83:H83)</f>
        <v>1092</v>
      </c>
      <c r="I84" s="49">
        <f t="shared" si="34"/>
        <v>1092</v>
      </c>
      <c r="J84" s="51">
        <f t="shared" si="34"/>
        <v>0</v>
      </c>
      <c r="K84" s="73">
        <f t="shared" si="34"/>
        <v>0</v>
      </c>
      <c r="L84" s="49">
        <f t="shared" si="34"/>
        <v>2000</v>
      </c>
      <c r="M84" s="51">
        <f t="shared" si="34"/>
        <v>2000</v>
      </c>
      <c r="N84" s="51">
        <f t="shared" si="34"/>
        <v>0</v>
      </c>
      <c r="O84" s="73">
        <f t="shared" si="34"/>
        <v>0</v>
      </c>
      <c r="P84" s="49">
        <f t="shared" si="34"/>
        <v>3000</v>
      </c>
      <c r="Q84" s="64">
        <f t="shared" si="34"/>
        <v>3000</v>
      </c>
      <c r="R84" s="259"/>
      <c r="S84" s="73"/>
      <c r="T84" s="64"/>
      <c r="U84" s="64"/>
      <c r="V84" s="114"/>
    </row>
    <row r="85" spans="1:35" ht="15.75" customHeight="1">
      <c r="A85" s="230" t="s">
        <v>18</v>
      </c>
      <c r="B85" s="231" t="s">
        <v>19</v>
      </c>
      <c r="C85" s="232" t="s">
        <v>69</v>
      </c>
      <c r="D85" s="233" t="s">
        <v>32</v>
      </c>
      <c r="E85" s="234" t="s">
        <v>91</v>
      </c>
      <c r="F85" s="234" t="s">
        <v>60</v>
      </c>
      <c r="G85" s="8" t="s">
        <v>44</v>
      </c>
      <c r="H85" s="80">
        <v>239786</v>
      </c>
      <c r="I85" s="44">
        <v>239786</v>
      </c>
      <c r="J85" s="44">
        <v>0</v>
      </c>
      <c r="K85" s="148">
        <v>0</v>
      </c>
      <c r="L85" s="80"/>
      <c r="M85" s="44"/>
      <c r="N85" s="44"/>
      <c r="O85" s="148"/>
      <c r="P85" s="56"/>
      <c r="Q85" s="147"/>
      <c r="R85" s="259" t="s">
        <v>39</v>
      </c>
      <c r="S85" s="131"/>
      <c r="T85" s="112"/>
      <c r="U85" s="112"/>
      <c r="V85" s="114"/>
    </row>
    <row r="86" spans="1:35" ht="19.5" customHeight="1" thickBot="1">
      <c r="A86" s="230"/>
      <c r="B86" s="231"/>
      <c r="C86" s="232"/>
      <c r="D86" s="233"/>
      <c r="E86" s="234"/>
      <c r="F86" s="234"/>
      <c r="G86" s="7" t="s">
        <v>13</v>
      </c>
      <c r="H86" s="46">
        <f t="shared" ref="H86:O86" si="35">SUM(H85)</f>
        <v>239786</v>
      </c>
      <c r="I86" s="79">
        <f t="shared" si="35"/>
        <v>239786</v>
      </c>
      <c r="J86" s="47">
        <f t="shared" si="35"/>
        <v>0</v>
      </c>
      <c r="K86" s="90">
        <f t="shared" si="35"/>
        <v>0</v>
      </c>
      <c r="L86" s="79">
        <v>0</v>
      </c>
      <c r="M86" s="47">
        <v>0</v>
      </c>
      <c r="N86" s="47">
        <f t="shared" si="35"/>
        <v>0</v>
      </c>
      <c r="O86" s="90">
        <f t="shared" si="35"/>
        <v>0</v>
      </c>
      <c r="P86" s="49">
        <v>0</v>
      </c>
      <c r="Q86" s="145">
        <v>0</v>
      </c>
      <c r="R86" s="259"/>
      <c r="S86" s="73"/>
      <c r="T86" s="64"/>
      <c r="U86" s="64"/>
      <c r="V86" s="114"/>
    </row>
    <row r="87" spans="1:35" ht="12.75" customHeight="1" thickBot="1">
      <c r="A87" s="18" t="s">
        <v>18</v>
      </c>
      <c r="B87" s="19" t="s">
        <v>19</v>
      </c>
      <c r="C87" s="238" t="s">
        <v>14</v>
      </c>
      <c r="D87" s="239"/>
      <c r="E87" s="239"/>
      <c r="F87" s="239"/>
      <c r="G87" s="240"/>
      <c r="H87" s="76">
        <f>SUM(H82,H84,H86)</f>
        <v>442524</v>
      </c>
      <c r="I87" s="99">
        <f t="shared" ref="I87:Q87" si="36">SUM(I82,I84,I86)</f>
        <v>271049</v>
      </c>
      <c r="J87" s="99">
        <f t="shared" si="36"/>
        <v>171475</v>
      </c>
      <c r="K87" s="97">
        <f t="shared" si="36"/>
        <v>0</v>
      </c>
      <c r="L87" s="76">
        <f t="shared" si="36"/>
        <v>205500</v>
      </c>
      <c r="M87" s="99">
        <f t="shared" si="36"/>
        <v>205500</v>
      </c>
      <c r="N87" s="99">
        <f t="shared" si="36"/>
        <v>176300</v>
      </c>
      <c r="O87" s="101">
        <f t="shared" si="36"/>
        <v>0</v>
      </c>
      <c r="P87" s="76">
        <f t="shared" si="36"/>
        <v>214500</v>
      </c>
      <c r="Q87" s="159">
        <f t="shared" si="36"/>
        <v>225500</v>
      </c>
      <c r="R87" s="158" t="s">
        <v>21</v>
      </c>
      <c r="S87" s="28" t="s">
        <v>21</v>
      </c>
      <c r="T87" s="20" t="s">
        <v>21</v>
      </c>
      <c r="U87" s="29" t="s">
        <v>21</v>
      </c>
    </row>
    <row r="88" spans="1:35" ht="12" thickBot="1">
      <c r="A88" s="18" t="s">
        <v>18</v>
      </c>
      <c r="B88" s="244" t="s">
        <v>15</v>
      </c>
      <c r="C88" s="244"/>
      <c r="D88" s="244"/>
      <c r="E88" s="244"/>
      <c r="F88" s="244"/>
      <c r="G88" s="245"/>
      <c r="H88" s="105">
        <f>SUM(H87,H76)</f>
        <v>13312426</v>
      </c>
      <c r="I88" s="105">
        <f t="shared" ref="I88:Q88" si="37">SUM(I87,I76)</f>
        <v>12998725</v>
      </c>
      <c r="J88" s="105">
        <f t="shared" si="37"/>
        <v>10870071</v>
      </c>
      <c r="K88" s="105">
        <f t="shared" si="37"/>
        <v>142226</v>
      </c>
      <c r="L88" s="105">
        <f t="shared" si="37"/>
        <v>13799500</v>
      </c>
      <c r="M88" s="105">
        <f t="shared" si="37"/>
        <v>13746900</v>
      </c>
      <c r="N88" s="105">
        <f t="shared" si="37"/>
        <v>11694900</v>
      </c>
      <c r="O88" s="105">
        <f t="shared" si="37"/>
        <v>52600</v>
      </c>
      <c r="P88" s="105">
        <f t="shared" si="37"/>
        <v>14167900</v>
      </c>
      <c r="Q88" s="160">
        <f t="shared" si="37"/>
        <v>14604900</v>
      </c>
      <c r="R88" s="30" t="s">
        <v>21</v>
      </c>
      <c r="S88" s="32" t="s">
        <v>21</v>
      </c>
      <c r="T88" s="30" t="s">
        <v>21</v>
      </c>
      <c r="U88" s="21" t="s">
        <v>21</v>
      </c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</row>
    <row r="89" spans="1:35" ht="12" thickBot="1">
      <c r="A89" s="246" t="s">
        <v>16</v>
      </c>
      <c r="B89" s="247"/>
      <c r="C89" s="247"/>
      <c r="D89" s="247"/>
      <c r="E89" s="247"/>
      <c r="F89" s="247"/>
      <c r="G89" s="248"/>
      <c r="H89" s="104">
        <f t="shared" ref="H89:Q89" si="38">SUM(H88)</f>
        <v>13312426</v>
      </c>
      <c r="I89" s="106">
        <f t="shared" si="38"/>
        <v>12998725</v>
      </c>
      <c r="J89" s="106">
        <f t="shared" si="38"/>
        <v>10870071</v>
      </c>
      <c r="K89" s="103">
        <f t="shared" si="38"/>
        <v>142226</v>
      </c>
      <c r="L89" s="104">
        <f t="shared" si="38"/>
        <v>13799500</v>
      </c>
      <c r="M89" s="106">
        <f t="shared" si="38"/>
        <v>13746900</v>
      </c>
      <c r="N89" s="106">
        <f t="shared" si="38"/>
        <v>11694900</v>
      </c>
      <c r="O89" s="107">
        <f t="shared" si="38"/>
        <v>52600</v>
      </c>
      <c r="P89" s="61">
        <f t="shared" si="38"/>
        <v>14167900</v>
      </c>
      <c r="Q89" s="161">
        <f t="shared" si="38"/>
        <v>14604900</v>
      </c>
      <c r="R89" s="31" t="s">
        <v>21</v>
      </c>
      <c r="S89" s="33" t="s">
        <v>21</v>
      </c>
      <c r="T89" s="31" t="s">
        <v>21</v>
      </c>
      <c r="U89" s="10" t="s">
        <v>21</v>
      </c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</row>
    <row r="90" spans="1:35">
      <c r="A90" s="114"/>
      <c r="B90" s="114"/>
      <c r="C90" s="114"/>
      <c r="D90" s="114"/>
      <c r="E90" s="114"/>
      <c r="F90" s="3"/>
      <c r="G90" s="114"/>
      <c r="H90" s="4"/>
      <c r="I90" s="4"/>
      <c r="J90" s="4"/>
      <c r="K90" s="4"/>
      <c r="L90" s="4"/>
      <c r="M90" s="4"/>
      <c r="N90" s="4"/>
      <c r="O90" s="4"/>
    </row>
    <row r="91" spans="1:35" ht="11.25" customHeight="1">
      <c r="A91" s="114"/>
      <c r="B91" s="114"/>
      <c r="C91" s="114"/>
      <c r="D91" s="249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4"/>
    </row>
    <row r="92" spans="1:35" ht="13.5" customHeight="1" thickBot="1">
      <c r="H92" s="12"/>
      <c r="I92" s="78"/>
      <c r="J92" s="78"/>
      <c r="K92" s="78"/>
      <c r="L92" s="78"/>
      <c r="M92" s="78"/>
      <c r="N92" s="78"/>
      <c r="O92" s="78"/>
      <c r="P92" s="12"/>
      <c r="Q92" s="12"/>
      <c r="R92" s="12"/>
    </row>
    <row r="93" spans="1:35" ht="13.5" customHeight="1">
      <c r="A93" s="251" t="s">
        <v>17</v>
      </c>
      <c r="B93" s="252"/>
      <c r="C93" s="257" t="s">
        <v>41</v>
      </c>
      <c r="D93" s="257"/>
      <c r="E93" s="257"/>
      <c r="F93" s="257"/>
      <c r="G93" s="24" t="s">
        <v>24</v>
      </c>
      <c r="H93" s="77">
        <f>H18+H27+H31+H35+H43+H46+H48+H50+H52+H80+H83</f>
        <v>5283100</v>
      </c>
      <c r="I93" s="70">
        <f>I18+I27+I31+I35+I43+I46+I48+I50+I52+I80+I83</f>
        <v>5081021</v>
      </c>
      <c r="J93" s="70">
        <f>J18+J27+J31+J35+J43+J46+J48+J50+J52+J80+J83</f>
        <v>3999663</v>
      </c>
      <c r="K93" s="169">
        <f>K18+K27+K31+K35+K43+K46+K48+K50+K52+K80+K83</f>
        <v>87879</v>
      </c>
      <c r="L93" s="77">
        <f t="shared" ref="L93:Q93" si="39">L18+L27+L31+L35+L43+L46+L48+L50+L52+L55+L62+L68++L80+L83</f>
        <v>5437000</v>
      </c>
      <c r="M93" s="70">
        <f t="shared" si="39"/>
        <v>5399800</v>
      </c>
      <c r="N93" s="70">
        <f t="shared" si="39"/>
        <v>4257100</v>
      </c>
      <c r="O93" s="171">
        <f t="shared" si="39"/>
        <v>37200</v>
      </c>
      <c r="P93" s="77">
        <f t="shared" si="39"/>
        <v>5715000</v>
      </c>
      <c r="Q93" s="156">
        <f t="shared" si="39"/>
        <v>5805000</v>
      </c>
      <c r="R93" s="78"/>
    </row>
    <row r="94" spans="1:35" ht="13.5" customHeight="1">
      <c r="A94" s="253"/>
      <c r="B94" s="254"/>
      <c r="C94" s="228" t="s">
        <v>86</v>
      </c>
      <c r="D94" s="228"/>
      <c r="E94" s="228"/>
      <c r="F94" s="228"/>
      <c r="G94" s="25" t="s">
        <v>75</v>
      </c>
      <c r="H94" s="41">
        <f>H15+H17+H26+H33+H41+H78</f>
        <v>6984454</v>
      </c>
      <c r="I94" s="42">
        <f>I15+I17+I26+I33+I41+I78</f>
        <v>6904679</v>
      </c>
      <c r="J94" s="42">
        <f>J15+J17+J26+J33+J41+J78</f>
        <v>6670375</v>
      </c>
      <c r="K94" s="154">
        <f>K15+K17+K26+K33+K41+K78</f>
        <v>22900</v>
      </c>
      <c r="L94" s="124">
        <f>L15+L17+L33+L41+L54+L61+L67+L78</f>
        <v>7614100</v>
      </c>
      <c r="M94" s="42">
        <f>M15+M17+M33+M41+M54+M61+M67+M78</f>
        <v>7598700</v>
      </c>
      <c r="N94" s="42">
        <f>N15+N17+N33+N41+N54+N61+N67+N78</f>
        <v>7253600</v>
      </c>
      <c r="O94" s="108">
        <f>O15+O17+O33+O41+O54+O61+O67+O78</f>
        <v>15400</v>
      </c>
      <c r="P94" s="41">
        <f>P15+P17+P26+P33+P41+P54+P61+P67+P78</f>
        <v>7883500</v>
      </c>
      <c r="Q94" s="71">
        <f>Q15+Q17+Q26+Q33+Q41+Q54+Q61+Q67+Q78</f>
        <v>8220500</v>
      </c>
      <c r="R94" s="78"/>
      <c r="W94" s="167"/>
      <c r="X94" s="167"/>
    </row>
    <row r="95" spans="1:35" ht="13.5" customHeight="1">
      <c r="A95" s="253"/>
      <c r="B95" s="254"/>
      <c r="C95" s="225" t="s">
        <v>52</v>
      </c>
      <c r="D95" s="226"/>
      <c r="E95" s="226"/>
      <c r="F95" s="227"/>
      <c r="G95" s="25" t="s">
        <v>51</v>
      </c>
      <c r="H95" s="41">
        <f t="shared" ref="H95:K95" si="40">H19+H24+H28+H37+H44+H79</f>
        <v>265808</v>
      </c>
      <c r="I95" s="42">
        <f t="shared" si="40"/>
        <v>239461</v>
      </c>
      <c r="J95" s="42">
        <f t="shared" si="40"/>
        <v>58633</v>
      </c>
      <c r="K95" s="154">
        <f t="shared" si="40"/>
        <v>25947</v>
      </c>
      <c r="L95" s="41">
        <f>L19+L24+L28+L37+L44+L57+L63+L69+L72+L74+L79</f>
        <v>173700</v>
      </c>
      <c r="M95" s="42">
        <f t="shared" ref="M95:O95" si="41">M19+M24+M28+M37+M44+M57+M63+M69+M72+M74+M79</f>
        <v>173700</v>
      </c>
      <c r="N95" s="42">
        <f t="shared" si="41"/>
        <v>44100</v>
      </c>
      <c r="O95" s="181">
        <f t="shared" si="41"/>
        <v>0</v>
      </c>
      <c r="P95" s="41">
        <f>P19+P24+P28+P37++P44+P57+P63+P69+P79</f>
        <v>90000</v>
      </c>
      <c r="Q95" s="71">
        <f>Q19+Q24+Q28+Q37++Q44+Q57+Q63+Q69+Q79</f>
        <v>90000</v>
      </c>
      <c r="R95" s="78"/>
    </row>
    <row r="96" spans="1:35" ht="13.5" customHeight="1">
      <c r="A96" s="253"/>
      <c r="B96" s="254"/>
      <c r="C96" s="225" t="s">
        <v>54</v>
      </c>
      <c r="D96" s="226"/>
      <c r="E96" s="226"/>
      <c r="F96" s="227"/>
      <c r="G96" s="25" t="s">
        <v>53</v>
      </c>
      <c r="H96" s="41">
        <f t="shared" ref="H96:Q96" si="42">H23+H39</f>
        <v>100595</v>
      </c>
      <c r="I96" s="42">
        <f t="shared" si="42"/>
        <v>95095</v>
      </c>
      <c r="J96" s="42">
        <f t="shared" si="42"/>
        <v>1900</v>
      </c>
      <c r="K96" s="154">
        <f t="shared" si="42"/>
        <v>5500</v>
      </c>
      <c r="L96" s="124">
        <f t="shared" si="42"/>
        <v>8400</v>
      </c>
      <c r="M96" s="42">
        <f t="shared" si="42"/>
        <v>8400</v>
      </c>
      <c r="N96" s="42">
        <f t="shared" si="42"/>
        <v>0</v>
      </c>
      <c r="O96" s="62">
        <f t="shared" si="42"/>
        <v>0</v>
      </c>
      <c r="P96" s="41">
        <f t="shared" si="42"/>
        <v>0</v>
      </c>
      <c r="Q96" s="71">
        <f t="shared" si="42"/>
        <v>0</v>
      </c>
      <c r="R96" s="78"/>
    </row>
    <row r="97" spans="1:21">
      <c r="A97" s="253"/>
      <c r="B97" s="254"/>
      <c r="C97" s="225" t="s">
        <v>50</v>
      </c>
      <c r="D97" s="226"/>
      <c r="E97" s="226"/>
      <c r="F97" s="227"/>
      <c r="G97" s="25" t="s">
        <v>49</v>
      </c>
      <c r="H97" s="41">
        <f>H36</f>
        <v>101487</v>
      </c>
      <c r="I97" s="42">
        <f>I36</f>
        <v>101487</v>
      </c>
      <c r="J97" s="42">
        <f>J36</f>
        <v>95100</v>
      </c>
      <c r="K97" s="154">
        <f>K36</f>
        <v>0</v>
      </c>
      <c r="L97" s="41">
        <f>L56</f>
        <v>106600</v>
      </c>
      <c r="M97" s="42">
        <f t="shared" ref="M97:O97" si="43">M56</f>
        <v>106600</v>
      </c>
      <c r="N97" s="42">
        <f t="shared" si="43"/>
        <v>102500</v>
      </c>
      <c r="O97" s="62">
        <f t="shared" si="43"/>
        <v>0</v>
      </c>
      <c r="P97" s="41">
        <v>110000</v>
      </c>
      <c r="Q97" s="71">
        <v>115000</v>
      </c>
      <c r="R97" s="78"/>
    </row>
    <row r="98" spans="1:21">
      <c r="A98" s="253"/>
      <c r="B98" s="254"/>
      <c r="C98" s="228" t="s">
        <v>42</v>
      </c>
      <c r="D98" s="228"/>
      <c r="E98" s="228"/>
      <c r="F98" s="228"/>
      <c r="G98" s="25" t="s">
        <v>25</v>
      </c>
      <c r="H98" s="41">
        <f>H21+H29+H38+H81</f>
        <v>337196</v>
      </c>
      <c r="I98" s="42">
        <f>I21+I29+I38+I81</f>
        <v>337196</v>
      </c>
      <c r="J98" s="42">
        <f>J21+J29+J38+J81</f>
        <v>44400</v>
      </c>
      <c r="K98" s="154">
        <f>K21+K29+K38+K81</f>
        <v>0</v>
      </c>
      <c r="L98" s="124">
        <f>L21+L58+L64+L70+L81</f>
        <v>459700</v>
      </c>
      <c r="M98" s="42">
        <f>M21+M58+M64+M70+M81</f>
        <v>459700</v>
      </c>
      <c r="N98" s="42">
        <f>N21+N58+N64+N70+N81</f>
        <v>37600</v>
      </c>
      <c r="O98" s="108">
        <f>O21+O58+O64+O70+O81</f>
        <v>0</v>
      </c>
      <c r="P98" s="41">
        <f>P21+P29+P38+P58+P64+P70+P81</f>
        <v>369400</v>
      </c>
      <c r="Q98" s="71">
        <f>Q21+Q29+Q38+Q58+Q64+Q70+Q81</f>
        <v>374400</v>
      </c>
      <c r="R98" s="78"/>
    </row>
    <row r="99" spans="1:21" ht="12" thickBot="1">
      <c r="A99" s="253"/>
      <c r="B99" s="254"/>
      <c r="C99" s="229" t="s">
        <v>43</v>
      </c>
      <c r="D99" s="229"/>
      <c r="E99" s="229"/>
      <c r="F99" s="229"/>
      <c r="G99" s="25" t="s">
        <v>44</v>
      </c>
      <c r="H99" s="109">
        <f t="shared" ref="H99:Q99" si="44">H20+H85</f>
        <v>239786</v>
      </c>
      <c r="I99" s="110">
        <f t="shared" si="44"/>
        <v>239786</v>
      </c>
      <c r="J99" s="110">
        <f t="shared" si="44"/>
        <v>0</v>
      </c>
      <c r="K99" s="170">
        <f t="shared" si="44"/>
        <v>0</v>
      </c>
      <c r="L99" s="109">
        <f t="shared" si="44"/>
        <v>0</v>
      </c>
      <c r="M99" s="110">
        <f t="shared" si="44"/>
        <v>0</v>
      </c>
      <c r="N99" s="110">
        <f t="shared" si="44"/>
        <v>0</v>
      </c>
      <c r="O99" s="172">
        <f t="shared" si="44"/>
        <v>0</v>
      </c>
      <c r="P99" s="109">
        <f t="shared" si="44"/>
        <v>0</v>
      </c>
      <c r="Q99" s="155">
        <f t="shared" si="44"/>
        <v>0</v>
      </c>
      <c r="R99" s="78"/>
    </row>
    <row r="100" spans="1:21" ht="12" thickBot="1">
      <c r="A100" s="255"/>
      <c r="B100" s="256"/>
      <c r="C100" s="241" t="s">
        <v>80</v>
      </c>
      <c r="D100" s="242"/>
      <c r="E100" s="242"/>
      <c r="F100" s="242"/>
      <c r="G100" s="243"/>
      <c r="H100" s="93">
        <f>SUM(H93:H99)</f>
        <v>13312426</v>
      </c>
      <c r="I100" s="94">
        <f>SUM(I93:I99)</f>
        <v>12998725</v>
      </c>
      <c r="J100" s="94">
        <f>SUM(J93:J99)</f>
        <v>10870071</v>
      </c>
      <c r="K100" s="95">
        <f>SUM(K93:K99)</f>
        <v>142226</v>
      </c>
      <c r="L100" s="93">
        <f t="shared" ref="L100:Q100" si="45">SUM(L93:L99)</f>
        <v>13799500</v>
      </c>
      <c r="M100" s="94">
        <f t="shared" si="45"/>
        <v>13746900</v>
      </c>
      <c r="N100" s="94">
        <f t="shared" si="45"/>
        <v>11694900</v>
      </c>
      <c r="O100" s="96">
        <f t="shared" si="45"/>
        <v>52600</v>
      </c>
      <c r="P100" s="93">
        <f t="shared" si="45"/>
        <v>14167900</v>
      </c>
      <c r="Q100" s="157">
        <f t="shared" si="45"/>
        <v>14604900</v>
      </c>
      <c r="R100" s="12"/>
    </row>
    <row r="101" spans="1:21"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2"/>
    </row>
    <row r="102" spans="1:21">
      <c r="D102" s="15"/>
      <c r="H102" s="12"/>
      <c r="I102" s="22"/>
      <c r="J102" s="12"/>
      <c r="K102" s="12"/>
      <c r="L102" s="22"/>
      <c r="M102" s="12"/>
      <c r="N102" s="12"/>
      <c r="O102" s="12"/>
      <c r="P102" s="12"/>
      <c r="Q102" s="12"/>
      <c r="R102" s="12"/>
      <c r="U102" s="166"/>
    </row>
    <row r="103" spans="1:21">
      <c r="D103" s="15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21"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21">
      <c r="F105" s="34"/>
    </row>
  </sheetData>
  <mergeCells count="217">
    <mergeCell ref="A72:A73"/>
    <mergeCell ref="B72:B73"/>
    <mergeCell ref="C72:C73"/>
    <mergeCell ref="D72:D73"/>
    <mergeCell ref="A74:A75"/>
    <mergeCell ref="B74:B75"/>
    <mergeCell ref="C74:C75"/>
    <mergeCell ref="D74:D75"/>
    <mergeCell ref="E74:E75"/>
    <mergeCell ref="E72:E73"/>
    <mergeCell ref="R1:U1"/>
    <mergeCell ref="A2:U2"/>
    <mergeCell ref="A3:U3"/>
    <mergeCell ref="A4:U4"/>
    <mergeCell ref="A5:U5"/>
    <mergeCell ref="A6:U6"/>
    <mergeCell ref="A7:U7"/>
    <mergeCell ref="A8:A10"/>
    <mergeCell ref="B8:B10"/>
    <mergeCell ref="C8:C10"/>
    <mergeCell ref="D8:D10"/>
    <mergeCell ref="E8:E10"/>
    <mergeCell ref="F8:F10"/>
    <mergeCell ref="G8:G10"/>
    <mergeCell ref="H8:K8"/>
    <mergeCell ref="L8:O8"/>
    <mergeCell ref="S9:U9"/>
    <mergeCell ref="P8:P10"/>
    <mergeCell ref="Q8:Q10"/>
    <mergeCell ref="R8:U8"/>
    <mergeCell ref="H9:H10"/>
    <mergeCell ref="I9:J9"/>
    <mergeCell ref="K9:K10"/>
    <mergeCell ref="L9:L10"/>
    <mergeCell ref="M9:N9"/>
    <mergeCell ref="O9:O10"/>
    <mergeCell ref="R9:R10"/>
    <mergeCell ref="F15:F16"/>
    <mergeCell ref="R15:R16"/>
    <mergeCell ref="A17:A22"/>
    <mergeCell ref="B17:B22"/>
    <mergeCell ref="C17:C22"/>
    <mergeCell ref="D17:D22"/>
    <mergeCell ref="E17:E22"/>
    <mergeCell ref="F17:F22"/>
    <mergeCell ref="R17:R22"/>
    <mergeCell ref="A11:U11"/>
    <mergeCell ref="A12:U12"/>
    <mergeCell ref="B13:U13"/>
    <mergeCell ref="C14:U14"/>
    <mergeCell ref="A15:A16"/>
    <mergeCell ref="B15:B16"/>
    <mergeCell ref="C15:C16"/>
    <mergeCell ref="D15:D16"/>
    <mergeCell ref="E15:E16"/>
    <mergeCell ref="S17:S21"/>
    <mergeCell ref="T17:T21"/>
    <mergeCell ref="U17:U21"/>
    <mergeCell ref="R33:R34"/>
    <mergeCell ref="S35:S38"/>
    <mergeCell ref="T35:T38"/>
    <mergeCell ref="U23:U24"/>
    <mergeCell ref="U26:U29"/>
    <mergeCell ref="R31:R32"/>
    <mergeCell ref="A26:A30"/>
    <mergeCell ref="B26:B30"/>
    <mergeCell ref="C26:C30"/>
    <mergeCell ref="D26:D30"/>
    <mergeCell ref="E26:E30"/>
    <mergeCell ref="F26:F30"/>
    <mergeCell ref="R26:R30"/>
    <mergeCell ref="S26:S29"/>
    <mergeCell ref="T26:T29"/>
    <mergeCell ref="A23:A25"/>
    <mergeCell ref="B23:B25"/>
    <mergeCell ref="C23:C25"/>
    <mergeCell ref="D23:D25"/>
    <mergeCell ref="E23:E25"/>
    <mergeCell ref="F23:F25"/>
    <mergeCell ref="R23:R25"/>
    <mergeCell ref="S23:S24"/>
    <mergeCell ref="T23:T24"/>
    <mergeCell ref="R35:R40"/>
    <mergeCell ref="R46:R47"/>
    <mergeCell ref="U35:U38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R41:R42"/>
    <mergeCell ref="R48:R49"/>
    <mergeCell ref="A46:A47"/>
    <mergeCell ref="B46:B47"/>
    <mergeCell ref="C46:C47"/>
    <mergeCell ref="D46:D47"/>
    <mergeCell ref="E46:E47"/>
    <mergeCell ref="F46:F47"/>
    <mergeCell ref="A43:A45"/>
    <mergeCell ref="B43:B45"/>
    <mergeCell ref="C43:C45"/>
    <mergeCell ref="D43:D45"/>
    <mergeCell ref="E43:E45"/>
    <mergeCell ref="F43:F45"/>
    <mergeCell ref="R43:R45"/>
    <mergeCell ref="R50:R51"/>
    <mergeCell ref="A52:A53"/>
    <mergeCell ref="B52:B53"/>
    <mergeCell ref="C52:C53"/>
    <mergeCell ref="D52:D53"/>
    <mergeCell ref="E52:E53"/>
    <mergeCell ref="F52:F53"/>
    <mergeCell ref="R52:R53"/>
    <mergeCell ref="A50:A51"/>
    <mergeCell ref="B50:B51"/>
    <mergeCell ref="C50:C51"/>
    <mergeCell ref="D50:D51"/>
    <mergeCell ref="E50:E51"/>
    <mergeCell ref="F50:F51"/>
    <mergeCell ref="R54:R60"/>
    <mergeCell ref="S54:S58"/>
    <mergeCell ref="T54:T58"/>
    <mergeCell ref="R67:R71"/>
    <mergeCell ref="S67:S70"/>
    <mergeCell ref="T67:T70"/>
    <mergeCell ref="U54:U58"/>
    <mergeCell ref="A61:A66"/>
    <mergeCell ref="B61:B66"/>
    <mergeCell ref="C61:C66"/>
    <mergeCell ref="D61:D66"/>
    <mergeCell ref="E61:E66"/>
    <mergeCell ref="F61:F66"/>
    <mergeCell ref="A54:A60"/>
    <mergeCell ref="B54:B60"/>
    <mergeCell ref="C54:C60"/>
    <mergeCell ref="D54:D60"/>
    <mergeCell ref="E54:E60"/>
    <mergeCell ref="F54:F60"/>
    <mergeCell ref="U67:U70"/>
    <mergeCell ref="C77:U77"/>
    <mergeCell ref="R61:R66"/>
    <mergeCell ref="S61:S64"/>
    <mergeCell ref="T61:T64"/>
    <mergeCell ref="U61:U64"/>
    <mergeCell ref="S78:S81"/>
    <mergeCell ref="T78:T81"/>
    <mergeCell ref="U78:U81"/>
    <mergeCell ref="C67:C71"/>
    <mergeCell ref="D67:D71"/>
    <mergeCell ref="E67:E71"/>
    <mergeCell ref="F67:F71"/>
    <mergeCell ref="F72:F73"/>
    <mergeCell ref="F74:F75"/>
    <mergeCell ref="R74:R75"/>
    <mergeCell ref="R72:R73"/>
    <mergeCell ref="R83:R84"/>
    <mergeCell ref="A85:A86"/>
    <mergeCell ref="B85:B86"/>
    <mergeCell ref="C85:C86"/>
    <mergeCell ref="D85:D86"/>
    <mergeCell ref="E85:E86"/>
    <mergeCell ref="F85:F86"/>
    <mergeCell ref="R85:R86"/>
    <mergeCell ref="R78:R82"/>
    <mergeCell ref="A83:A84"/>
    <mergeCell ref="B83:B84"/>
    <mergeCell ref="C83:C84"/>
    <mergeCell ref="D83:D84"/>
    <mergeCell ref="E83:E84"/>
    <mergeCell ref="F83:F84"/>
    <mergeCell ref="A78:A82"/>
    <mergeCell ref="B78:B82"/>
    <mergeCell ref="C78:C82"/>
    <mergeCell ref="D78:D82"/>
    <mergeCell ref="E78:E82"/>
    <mergeCell ref="F78:F82"/>
    <mergeCell ref="C100:G100"/>
    <mergeCell ref="C87:G87"/>
    <mergeCell ref="B88:G88"/>
    <mergeCell ref="A89:G89"/>
    <mergeCell ref="D91:N91"/>
    <mergeCell ref="A93:B100"/>
    <mergeCell ref="C93:F93"/>
    <mergeCell ref="C94:F94"/>
    <mergeCell ref="C95:F95"/>
    <mergeCell ref="C96:F96"/>
    <mergeCell ref="A31:A32"/>
    <mergeCell ref="C31:C32"/>
    <mergeCell ref="E31:E32"/>
    <mergeCell ref="F31:F32"/>
    <mergeCell ref="D31:D32"/>
    <mergeCell ref="B31:B32"/>
    <mergeCell ref="C97:F97"/>
    <mergeCell ref="C98:F98"/>
    <mergeCell ref="C99:F99"/>
    <mergeCell ref="A67:A71"/>
    <mergeCell ref="B67:B71"/>
    <mergeCell ref="A48:A49"/>
    <mergeCell ref="B48:B49"/>
    <mergeCell ref="C48:C49"/>
    <mergeCell ref="D48:D49"/>
    <mergeCell ref="E48:E49"/>
    <mergeCell ref="F48:F49"/>
    <mergeCell ref="A33:A34"/>
    <mergeCell ref="B33:B34"/>
    <mergeCell ref="C33:C34"/>
    <mergeCell ref="D33:D34"/>
    <mergeCell ref="E33:E34"/>
    <mergeCell ref="F33:F34"/>
    <mergeCell ref="C76:G76"/>
  </mergeCells>
  <conditionalFormatting sqref="R1">
    <cfRule type="cellIs" dxfId="0" priority="1" stopIfTrue="1" operator="equal">
      <formula>0</formula>
    </cfRule>
  </conditionalFormatting>
  <printOptions horizontalCentered="1"/>
  <pageMargins left="0.39370078740157483" right="0.19685039370078741" top="1.5748031496062993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pr. </vt:lpstr>
      <vt:lpstr>'1 pr. '!Print_Area</vt:lpstr>
      <vt:lpstr>'1 pr.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2021-03-18T07:42:43Z</cp:lastPrinted>
  <dcterms:created xsi:type="dcterms:W3CDTF">1996-10-14T23:33:28Z</dcterms:created>
  <dcterms:modified xsi:type="dcterms:W3CDTF">2021-03-22T09:05:55Z</dcterms:modified>
</cp:coreProperties>
</file>