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0" yWindow="-360" windowWidth="14025" windowHeight="13215"/>
  </bookViews>
  <sheets>
    <sheet name="Kelių sąrašas" sheetId="6" r:id="rId1"/>
  </sheets>
  <definedNames>
    <definedName name="_xlnm._FilterDatabase" localSheetId="0" hidden="1">'Kelių sąrašas'!$A$9:$AI$1404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36" i="6"/>
  <c r="E1002"/>
  <c r="E1003"/>
  <c r="E1004"/>
  <c r="E1005"/>
  <c r="E1006"/>
  <c r="E1007"/>
  <c r="E1008"/>
  <c r="E1009"/>
  <c r="E1010"/>
  <c r="E1011"/>
  <c r="E1012"/>
  <c r="E1013"/>
  <c r="E1014"/>
  <c r="E1015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29"/>
  <c r="E930"/>
  <c r="E931"/>
  <c r="E932"/>
  <c r="E933"/>
  <c r="E934"/>
  <c r="E935"/>
  <c r="E936"/>
  <c r="E937"/>
  <c r="E938"/>
  <c r="E939"/>
  <c r="E940"/>
  <c r="E941"/>
  <c r="E942"/>
  <c r="E943"/>
  <c r="E944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842"/>
  <c r="E843"/>
  <c r="E844"/>
  <c r="E845"/>
  <c r="E846"/>
  <c r="E847"/>
  <c r="E848"/>
  <c r="E849"/>
  <c r="E850"/>
  <c r="E852"/>
  <c r="E853"/>
  <c r="E830"/>
  <c r="E831"/>
  <c r="E832"/>
  <c r="E833"/>
  <c r="E834"/>
  <c r="E835"/>
  <c r="E836"/>
  <c r="E837"/>
  <c r="E838"/>
  <c r="H1016"/>
  <c r="E898"/>
  <c r="E899"/>
  <c r="E900"/>
  <c r="E901"/>
  <c r="E902"/>
  <c r="E903"/>
  <c r="E904"/>
  <c r="E905"/>
  <c r="E906"/>
  <c r="E907"/>
  <c r="E908"/>
  <c r="E909"/>
  <c r="E910"/>
  <c r="E911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746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699"/>
  <c r="E700"/>
  <c r="E701"/>
  <c r="E684"/>
  <c r="E685"/>
  <c r="E687"/>
  <c r="E688"/>
  <c r="E689"/>
  <c r="E690"/>
  <c r="E691"/>
  <c r="E692"/>
  <c r="E693"/>
  <c r="E694"/>
  <c r="E695"/>
  <c r="E667"/>
  <c r="E668"/>
  <c r="E669"/>
  <c r="E670"/>
  <c r="E671"/>
  <c r="E673"/>
  <c r="E674"/>
  <c r="E675"/>
  <c r="E676"/>
  <c r="E677"/>
  <c r="E678"/>
  <c r="E679"/>
  <c r="E680"/>
  <c r="E681"/>
  <c r="E682"/>
  <c r="E683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37"/>
  <c r="E638"/>
  <c r="E639"/>
  <c r="E640"/>
  <c r="E641"/>
  <c r="E642"/>
  <c r="E643"/>
  <c r="E644"/>
  <c r="E645"/>
  <c r="E646"/>
  <c r="E647"/>
  <c r="E648"/>
  <c r="E630"/>
  <c r="E625"/>
  <c r="E626"/>
  <c r="E627"/>
  <c r="E622"/>
  <c r="E605"/>
  <c r="E606"/>
  <c r="E607"/>
  <c r="E608"/>
  <c r="E609"/>
  <c r="E610"/>
  <c r="E611"/>
  <c r="E612"/>
  <c r="E613"/>
  <c r="E614"/>
  <c r="E615"/>
  <c r="E616"/>
  <c r="E618"/>
  <c r="E619"/>
  <c r="E620"/>
  <c r="E621"/>
  <c r="E595"/>
  <c r="E596"/>
  <c r="E597"/>
  <c r="E599"/>
  <c r="E600"/>
  <c r="E601"/>
  <c r="E602"/>
  <c r="E587"/>
  <c r="E588"/>
  <c r="E589"/>
  <c r="E590"/>
  <c r="E591"/>
  <c r="E592"/>
  <c r="E593"/>
  <c r="E594"/>
  <c r="E577"/>
  <c r="E578"/>
  <c r="E579"/>
  <c r="E580"/>
  <c r="E581"/>
  <c r="E582"/>
  <c r="E583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50"/>
  <c r="E551"/>
  <c r="E552"/>
  <c r="E553"/>
  <c r="E554"/>
  <c r="E555"/>
  <c r="E556"/>
  <c r="E557"/>
  <c r="E558"/>
  <c r="E559"/>
  <c r="E560"/>
  <c r="E561"/>
  <c r="E562"/>
  <c r="E563"/>
  <c r="E564"/>
  <c r="E566"/>
  <c r="E567"/>
  <c r="E568"/>
  <c r="E569"/>
  <c r="E570"/>
  <c r="E571"/>
  <c r="E572"/>
  <c r="E573"/>
  <c r="E514"/>
  <c r="E515"/>
  <c r="E516"/>
  <c r="E505"/>
  <c r="E506"/>
  <c r="E508"/>
  <c r="E509"/>
  <c r="E510"/>
  <c r="E511"/>
  <c r="E512"/>
  <c r="E513"/>
  <c r="E504"/>
  <c r="H728"/>
  <c r="E584"/>
  <c r="E521"/>
  <c r="E1029"/>
  <c r="E1092" l="1"/>
  <c r="E1102"/>
  <c r="E452"/>
  <c r="H1404"/>
  <c r="E1403"/>
  <c r="E1402"/>
  <c r="E1401"/>
  <c r="E1400"/>
  <c r="E1399"/>
  <c r="E1398"/>
  <c r="E1397"/>
  <c r="E1396"/>
  <c r="E1395"/>
  <c r="E1394"/>
  <c r="E1393"/>
  <c r="E1392"/>
  <c r="E1391"/>
  <c r="E1390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3"/>
  <c r="E1372"/>
  <c r="E1371"/>
  <c r="E1370"/>
  <c r="E1369"/>
  <c r="E1368"/>
  <c r="E1367"/>
  <c r="E1366"/>
  <c r="E1365"/>
  <c r="E1364"/>
  <c r="E1363"/>
  <c r="E1362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2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4"/>
  <c r="E1223"/>
  <c r="E1222"/>
  <c r="E1221"/>
  <c r="E1220"/>
  <c r="E1219"/>
  <c r="E1218"/>
  <c r="E1217"/>
  <c r="E1216"/>
  <c r="E1215"/>
  <c r="E1214"/>
  <c r="E1213"/>
  <c r="E1212"/>
  <c r="E1211"/>
  <c r="E1210"/>
  <c r="E1209"/>
  <c r="E1208"/>
  <c r="E1207"/>
  <c r="E1206"/>
  <c r="E1205"/>
  <c r="E1204"/>
  <c r="E1203"/>
  <c r="E1202"/>
  <c r="E1201"/>
  <c r="E1200"/>
  <c r="E1199"/>
  <c r="E1198"/>
  <c r="E1197"/>
  <c r="E1196"/>
  <c r="E1195"/>
  <c r="E1194"/>
  <c r="E1193"/>
  <c r="E1192"/>
  <c r="E1191"/>
  <c r="E1190"/>
  <c r="E1189"/>
  <c r="E1188"/>
  <c r="E1187"/>
  <c r="E1186"/>
  <c r="E1185"/>
  <c r="E1184"/>
  <c r="E1183"/>
  <c r="E1182"/>
  <c r="E1181"/>
  <c r="E1180"/>
  <c r="E1179"/>
  <c r="E1178"/>
  <c r="E1177"/>
  <c r="E1176"/>
  <c r="E1175"/>
  <c r="E1174"/>
  <c r="E1173"/>
  <c r="E1172"/>
  <c r="E1171"/>
  <c r="E1170"/>
  <c r="E1169"/>
  <c r="G1168"/>
  <c r="E1168" s="1"/>
  <c r="E1167"/>
  <c r="E1166"/>
  <c r="E1165"/>
  <c r="E1164"/>
  <c r="E1163"/>
  <c r="E1162"/>
  <c r="E1161"/>
  <c r="E1160"/>
  <c r="E1159"/>
  <c r="E1158"/>
  <c r="E1157"/>
  <c r="E1156"/>
  <c r="E1155"/>
  <c r="E1154"/>
  <c r="E1153"/>
  <c r="E1152"/>
  <c r="E1151"/>
  <c r="E1150"/>
  <c r="E1149"/>
  <c r="E1148"/>
  <c r="E1147"/>
  <c r="E1146"/>
  <c r="E1145"/>
  <c r="E1144"/>
  <c r="E1143"/>
  <c r="E1142"/>
  <c r="E1141"/>
  <c r="E1140"/>
  <c r="E1139"/>
  <c r="E1138"/>
  <c r="E1135"/>
  <c r="E1134"/>
  <c r="E1133"/>
  <c r="E1132"/>
  <c r="E1131"/>
  <c r="E1130"/>
  <c r="E1129"/>
  <c r="E1128"/>
  <c r="E1127"/>
  <c r="E1126"/>
  <c r="E1125"/>
  <c r="E1124"/>
  <c r="E1123"/>
  <c r="E1122"/>
  <c r="E1121"/>
  <c r="E1120"/>
  <c r="E1119"/>
  <c r="E1118"/>
  <c r="E1117"/>
  <c r="E1116"/>
  <c r="E1115"/>
  <c r="E1114"/>
  <c r="E1113"/>
  <c r="E1112"/>
  <c r="E1111"/>
  <c r="E1110"/>
  <c r="E1109"/>
  <c r="E1108"/>
  <c r="E1107"/>
  <c r="E1106"/>
  <c r="E1101"/>
  <c r="E1100"/>
  <c r="E1099"/>
  <c r="E1097"/>
  <c r="E1096"/>
  <c r="E1095"/>
  <c r="E1094"/>
  <c r="E1091"/>
  <c r="E1090"/>
  <c r="E1089"/>
  <c r="E1088"/>
  <c r="E1087"/>
  <c r="E1086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G1060"/>
  <c r="E1060" s="1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G1038"/>
  <c r="F1038"/>
  <c r="E1037"/>
  <c r="E1036"/>
  <c r="E1035"/>
  <c r="E1034"/>
  <c r="E1033"/>
  <c r="E1032"/>
  <c r="E1031"/>
  <c r="E1028"/>
  <c r="E1027"/>
  <c r="E1026"/>
  <c r="E1025"/>
  <c r="E1024"/>
  <c r="E1023"/>
  <c r="E1022"/>
  <c r="E1021"/>
  <c r="E1020"/>
  <c r="E1018"/>
  <c r="E1017"/>
  <c r="E897"/>
  <c r="E895"/>
  <c r="E894"/>
  <c r="E893"/>
  <c r="E892"/>
  <c r="E891"/>
  <c r="E890"/>
  <c r="G889"/>
  <c r="E889" s="1"/>
  <c r="E888"/>
  <c r="E887"/>
  <c r="E886"/>
  <c r="E885"/>
  <c r="E884"/>
  <c r="E883"/>
  <c r="E882"/>
  <c r="E881"/>
  <c r="E880"/>
  <c r="E879"/>
  <c r="E878"/>
  <c r="E877"/>
  <c r="E876"/>
  <c r="E875"/>
  <c r="E874"/>
  <c r="G851"/>
  <c r="E851" s="1"/>
  <c r="E841"/>
  <c r="G839"/>
  <c r="F829"/>
  <c r="E828"/>
  <c r="H827"/>
  <c r="E826"/>
  <c r="E825"/>
  <c r="E824"/>
  <c r="E823"/>
  <c r="G822"/>
  <c r="F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G788"/>
  <c r="E788" s="1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F762"/>
  <c r="E762" s="1"/>
  <c r="E761"/>
  <c r="E760"/>
  <c r="E759"/>
  <c r="E758"/>
  <c r="E757"/>
  <c r="E756"/>
  <c r="E755"/>
  <c r="E754"/>
  <c r="E753"/>
  <c r="E752"/>
  <c r="E751"/>
  <c r="E750"/>
  <c r="E749"/>
  <c r="E748"/>
  <c r="E745"/>
  <c r="G744"/>
  <c r="E744" s="1"/>
  <c r="E743"/>
  <c r="G742"/>
  <c r="E742" s="1"/>
  <c r="G741"/>
  <c r="E741" s="1"/>
  <c r="E740"/>
  <c r="E739"/>
  <c r="E738"/>
  <c r="E737"/>
  <c r="E736"/>
  <c r="E735"/>
  <c r="F734"/>
  <c r="E734" s="1"/>
  <c r="E733"/>
  <c r="E732"/>
  <c r="E731"/>
  <c r="F730"/>
  <c r="E729"/>
  <c r="E727"/>
  <c r="E726"/>
  <c r="E725"/>
  <c r="G722"/>
  <c r="E722" s="1"/>
  <c r="E704"/>
  <c r="E702"/>
  <c r="E698"/>
  <c r="E696"/>
  <c r="F686"/>
  <c r="E686" s="1"/>
  <c r="G672"/>
  <c r="E672" s="1"/>
  <c r="E636"/>
  <c r="E634"/>
  <c r="E632"/>
  <c r="F628"/>
  <c r="E628" s="1"/>
  <c r="E624"/>
  <c r="G617"/>
  <c r="E617" s="1"/>
  <c r="G604"/>
  <c r="E604" s="1"/>
  <c r="F603"/>
  <c r="E603" s="1"/>
  <c r="F598"/>
  <c r="E598" s="1"/>
  <c r="E586"/>
  <c r="E576"/>
  <c r="F575"/>
  <c r="E574" s="1"/>
  <c r="F565"/>
  <c r="E565" s="1"/>
  <c r="G549"/>
  <c r="F549"/>
  <c r="E549" s="1"/>
  <c r="E529"/>
  <c r="E526"/>
  <c r="G524"/>
  <c r="E524" s="1"/>
  <c r="G523"/>
  <c r="G728" s="1"/>
  <c r="F523"/>
  <c r="F520"/>
  <c r="E517" s="1"/>
  <c r="F507"/>
  <c r="H503"/>
  <c r="G502"/>
  <c r="E502" s="1"/>
  <c r="E501"/>
  <c r="E500"/>
  <c r="E499"/>
  <c r="E498"/>
  <c r="G496"/>
  <c r="E496" s="1"/>
  <c r="E495"/>
  <c r="E494"/>
  <c r="G493"/>
  <c r="F493"/>
  <c r="F492"/>
  <c r="E492" s="1"/>
  <c r="E491"/>
  <c r="E490"/>
  <c r="E489"/>
  <c r="E488"/>
  <c r="E487"/>
  <c r="G486"/>
  <c r="E486" s="1"/>
  <c r="E485"/>
  <c r="E484"/>
  <c r="E483"/>
  <c r="E482"/>
  <c r="E481"/>
  <c r="E480"/>
  <c r="E479"/>
  <c r="G478"/>
  <c r="F478" s="1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G454"/>
  <c r="E454" s="1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G434"/>
  <c r="E434" s="1"/>
  <c r="E433"/>
  <c r="E432"/>
  <c r="E431"/>
  <c r="E430"/>
  <c r="E429"/>
  <c r="E428"/>
  <c r="E427"/>
  <c r="E426"/>
  <c r="E425"/>
  <c r="E423"/>
  <c r="E422"/>
  <c r="E421"/>
  <c r="E420"/>
  <c r="G419"/>
  <c r="E419" s="1"/>
  <c r="E418"/>
  <c r="E416"/>
  <c r="E415"/>
  <c r="H414"/>
  <c r="G414"/>
  <c r="E412"/>
  <c r="E411"/>
  <c r="E410"/>
  <c r="E409"/>
  <c r="E408"/>
  <c r="E407"/>
  <c r="E406"/>
  <c r="E405"/>
  <c r="E404"/>
  <c r="E402"/>
  <c r="E400"/>
  <c r="E399"/>
  <c r="E398"/>
  <c r="E397"/>
  <c r="E396"/>
  <c r="E395"/>
  <c r="E394"/>
  <c r="E393"/>
  <c r="E392"/>
  <c r="E391"/>
  <c r="E390"/>
  <c r="E389"/>
  <c r="E388"/>
  <c r="G387"/>
  <c r="H386"/>
  <c r="G386"/>
  <c r="G385"/>
  <c r="E385" s="1"/>
  <c r="E384"/>
  <c r="E382"/>
  <c r="E381"/>
  <c r="E380"/>
  <c r="E379"/>
  <c r="G377"/>
  <c r="E377" s="1"/>
  <c r="E376"/>
  <c r="E375"/>
  <c r="E374"/>
  <c r="E373"/>
  <c r="G372"/>
  <c r="E372" s="1"/>
  <c r="E371"/>
  <c r="E370"/>
  <c r="G369"/>
  <c r="E369" s="1"/>
  <c r="E367"/>
  <c r="E366"/>
  <c r="E365"/>
  <c r="E364"/>
  <c r="E363"/>
  <c r="G362"/>
  <c r="F362"/>
  <c r="E361"/>
  <c r="H360"/>
  <c r="G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7"/>
  <c r="E246"/>
  <c r="E245"/>
  <c r="E244"/>
  <c r="E243"/>
  <c r="E242"/>
  <c r="E241"/>
  <c r="E240"/>
  <c r="E239"/>
  <c r="E238"/>
  <c r="E237"/>
  <c r="E236"/>
  <c r="E235"/>
  <c r="E234"/>
  <c r="E233"/>
  <c r="F232"/>
  <c r="E232" s="1"/>
  <c r="E231"/>
  <c r="E230"/>
  <c r="E229"/>
  <c r="E228"/>
  <c r="E227"/>
  <c r="F226"/>
  <c r="E226" s="1"/>
  <c r="E225"/>
  <c r="E224"/>
  <c r="E223"/>
  <c r="E222"/>
  <c r="E221"/>
  <c r="E220"/>
  <c r="E219"/>
  <c r="E218"/>
  <c r="E217"/>
  <c r="E216"/>
  <c r="E215"/>
  <c r="E214"/>
  <c r="E213"/>
  <c r="E212"/>
  <c r="H211"/>
  <c r="E210"/>
  <c r="E209"/>
  <c r="E208"/>
  <c r="E207"/>
  <c r="G206"/>
  <c r="E206" s="1"/>
  <c r="E205"/>
  <c r="E204"/>
  <c r="E203"/>
  <c r="E202"/>
  <c r="E201"/>
  <c r="E200"/>
  <c r="E199"/>
  <c r="E198"/>
  <c r="E197"/>
  <c r="E196"/>
  <c r="E194"/>
  <c r="G193"/>
  <c r="F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G172"/>
  <c r="F172"/>
  <c r="E171"/>
  <c r="E170"/>
  <c r="E169"/>
  <c r="E168"/>
  <c r="E167"/>
  <c r="E166"/>
  <c r="E165"/>
  <c r="E164"/>
  <c r="E163"/>
  <c r="E162"/>
  <c r="E161"/>
  <c r="E159"/>
  <c r="E158"/>
  <c r="E157"/>
  <c r="E156"/>
  <c r="E155"/>
  <c r="E154"/>
  <c r="F153"/>
  <c r="E153" s="1"/>
  <c r="E152"/>
  <c r="E151"/>
  <c r="E150"/>
  <c r="E149"/>
  <c r="E148"/>
  <c r="E147"/>
  <c r="E146"/>
  <c r="E145"/>
  <c r="E144"/>
  <c r="E143"/>
  <c r="E142"/>
  <c r="E141"/>
  <c r="E140"/>
  <c r="E139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H109"/>
  <c r="G109"/>
  <c r="E108"/>
  <c r="E107"/>
  <c r="E106"/>
  <c r="E105"/>
  <c r="E104"/>
  <c r="E103"/>
  <c r="E102"/>
  <c r="E101"/>
  <c r="E100"/>
  <c r="E99"/>
  <c r="E98"/>
  <c r="E97"/>
  <c r="G96"/>
  <c r="E96" s="1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G52"/>
  <c r="E52" s="1"/>
  <c r="E51"/>
  <c r="E50"/>
  <c r="E49"/>
  <c r="E48"/>
  <c r="E47"/>
  <c r="E46"/>
  <c r="E45"/>
  <c r="E44"/>
  <c r="E43"/>
  <c r="E42"/>
  <c r="E41"/>
  <c r="E40"/>
  <c r="E38"/>
  <c r="E37"/>
  <c r="G36"/>
  <c r="E36" s="1"/>
  <c r="E35"/>
  <c r="E34"/>
  <c r="E32"/>
  <c r="E31"/>
  <c r="F30"/>
  <c r="E30" s="1"/>
  <c r="E29"/>
  <c r="E28"/>
  <c r="G27"/>
  <c r="E27" s="1"/>
  <c r="E26"/>
  <c r="E25"/>
  <c r="E24"/>
  <c r="E23"/>
  <c r="E22"/>
  <c r="E21"/>
  <c r="E20"/>
  <c r="E19"/>
  <c r="E18"/>
  <c r="E17"/>
  <c r="H16"/>
  <c r="H138" s="1"/>
  <c r="G16"/>
  <c r="F16"/>
  <c r="E14"/>
  <c r="E13"/>
  <c r="E12"/>
  <c r="F11"/>
  <c r="H1405" l="1"/>
  <c r="F728"/>
  <c r="E507"/>
  <c r="E839"/>
  <c r="G1016"/>
  <c r="F1404"/>
  <c r="E1038"/>
  <c r="E829"/>
  <c r="E1016" s="1"/>
  <c r="F1016"/>
  <c r="G138"/>
  <c r="H424"/>
  <c r="E172"/>
  <c r="E822"/>
  <c r="E403"/>
  <c r="E378"/>
  <c r="E383"/>
  <c r="E413"/>
  <c r="E523"/>
  <c r="E362"/>
  <c r="E109"/>
  <c r="E386"/>
  <c r="F503"/>
  <c r="F827"/>
  <c r="F138"/>
  <c r="G1404"/>
  <c r="E11"/>
  <c r="E16"/>
  <c r="G503"/>
  <c r="E193"/>
  <c r="E493"/>
  <c r="G211"/>
  <c r="F360"/>
  <c r="F211"/>
  <c r="E360"/>
  <c r="F424"/>
  <c r="G827"/>
  <c r="E730"/>
  <c r="E478"/>
  <c r="F1405" l="1"/>
  <c r="E728"/>
  <c r="E138"/>
  <c r="E401"/>
  <c r="E424" s="1"/>
  <c r="G424"/>
  <c r="G1405" s="1"/>
  <c r="E211"/>
  <c r="E503"/>
  <c r="E1404"/>
  <c r="E827"/>
  <c r="E1405" l="1"/>
</calcChain>
</file>

<file path=xl/comments1.xml><?xml version="1.0" encoding="utf-8"?>
<comments xmlns="http://schemas.openxmlformats.org/spreadsheetml/2006/main">
  <authors>
    <author>Laura</author>
  </authors>
  <commentList>
    <comment ref="C701" authorId="0">
      <text>
        <r>
          <rPr>
            <b/>
            <sz val="9"/>
            <color indexed="81"/>
            <rFont val="Tahoma"/>
            <family val="2"/>
            <charset val="186"/>
          </rPr>
          <t>Laura:</t>
        </r>
        <r>
          <rPr>
            <sz val="9"/>
            <color indexed="81"/>
            <rFont val="Tahoma"/>
            <family val="2"/>
            <charset val="186"/>
          </rPr>
          <t xml:space="preserve">
Kur Pakuonio sen. Dalis?</t>
        </r>
      </text>
    </comment>
    <comment ref="B708" authorId="0">
      <text>
        <r>
          <rPr>
            <b/>
            <sz val="9"/>
            <color indexed="81"/>
            <rFont val="Tahoma"/>
            <family val="2"/>
            <charset val="186"/>
          </rPr>
          <t>Laura:</t>
        </r>
        <r>
          <rPr>
            <sz val="9"/>
            <color indexed="81"/>
            <rFont val="Tahoma"/>
            <family val="2"/>
            <charset val="186"/>
          </rPr>
          <t xml:space="preserve">
nėra į Pakuonio sen. dalies</t>
        </r>
      </text>
    </comment>
  </commentList>
</comments>
</file>

<file path=xl/sharedStrings.xml><?xml version="1.0" encoding="utf-8"?>
<sst xmlns="http://schemas.openxmlformats.org/spreadsheetml/2006/main" count="6711" uniqueCount="3689">
  <si>
    <t>Seniūnijos pavadinimas</t>
  </si>
  <si>
    <t>Kelio danga, m</t>
  </si>
  <si>
    <t>Asfaltas</t>
  </si>
  <si>
    <t>Žvyras</t>
  </si>
  <si>
    <t>Gruntas</t>
  </si>
  <si>
    <t>X</t>
  </si>
  <si>
    <t>Y</t>
  </si>
  <si>
    <t>Balbieriškio seniūnija</t>
  </si>
  <si>
    <t>BA-1</t>
  </si>
  <si>
    <t>Iv</t>
  </si>
  <si>
    <t>BA-2</t>
  </si>
  <si>
    <t>Ąžuolų g.</t>
  </si>
  <si>
    <t>BA-3</t>
  </si>
  <si>
    <t>IIIv</t>
  </si>
  <si>
    <t>BA-4</t>
  </si>
  <si>
    <t>Kranto g.</t>
  </si>
  <si>
    <t>BA-5</t>
  </si>
  <si>
    <t>S. Nėries g.</t>
  </si>
  <si>
    <t>BA-6</t>
  </si>
  <si>
    <t>Vilniaus g.–S. Nėries g. I</t>
  </si>
  <si>
    <t>IIv</t>
  </si>
  <si>
    <t>BA-7</t>
  </si>
  <si>
    <t>Vilniaus g.–S. Nėries g. II</t>
  </si>
  <si>
    <t>BA-8</t>
  </si>
  <si>
    <t>Vilniaus g.–S. Nėries g. III</t>
  </si>
  <si>
    <t>BA-9</t>
  </si>
  <si>
    <t>Vilniaus g.–S. Nėries g. IV</t>
  </si>
  <si>
    <t>BA-10</t>
  </si>
  <si>
    <t>Sodų g.</t>
  </si>
  <si>
    <t>BA-11</t>
  </si>
  <si>
    <t>Vingio g.</t>
  </si>
  <si>
    <t>BA-12</t>
  </si>
  <si>
    <t>Kalnų g.</t>
  </si>
  <si>
    <t>BA-13</t>
  </si>
  <si>
    <t>Nemuno g.</t>
  </si>
  <si>
    <t>BA-14</t>
  </si>
  <si>
    <t>Prienų pl.–Užupio g. I</t>
  </si>
  <si>
    <t>BA-15</t>
  </si>
  <si>
    <t>Užupio g.</t>
  </si>
  <si>
    <t>BA-16</t>
  </si>
  <si>
    <t>Prienų pl.–Užupio g. II</t>
  </si>
  <si>
    <t>BA-17</t>
  </si>
  <si>
    <t>Prienų pl.–Smėlio g.</t>
  </si>
  <si>
    <t>BA-18</t>
  </si>
  <si>
    <t>Smėlio g.</t>
  </si>
  <si>
    <t>BA-19</t>
  </si>
  <si>
    <t>BA-20</t>
  </si>
  <si>
    <t>Parko g.</t>
  </si>
  <si>
    <t>BA-21</t>
  </si>
  <si>
    <t>M. Krupavičiaus al.</t>
  </si>
  <si>
    <t>BA-22</t>
  </si>
  <si>
    <t>Partizanų g.</t>
  </si>
  <si>
    <t>BA-23</t>
  </si>
  <si>
    <t>Partizanų g.–Partizanų g.29</t>
  </si>
  <si>
    <t>BA-24</t>
  </si>
  <si>
    <t>Beržų g.</t>
  </si>
  <si>
    <t>BA-25</t>
  </si>
  <si>
    <t>Tujų g.</t>
  </si>
  <si>
    <t>BA-26</t>
  </si>
  <si>
    <t>Gerulių g.</t>
  </si>
  <si>
    <t>BA-27</t>
  </si>
  <si>
    <t>Saulėtekio g.</t>
  </si>
  <si>
    <t>BA-28</t>
  </si>
  <si>
    <t>Pašilės g.</t>
  </si>
  <si>
    <t>BA-29</t>
  </si>
  <si>
    <t>Pašilės g. tęsinys</t>
  </si>
  <si>
    <t>BA-30</t>
  </si>
  <si>
    <t>Panemunės g.</t>
  </si>
  <si>
    <t>BA-31</t>
  </si>
  <si>
    <t>Pašilės g. 2–Pašilės g. 6</t>
  </si>
  <si>
    <t>BA-32</t>
  </si>
  <si>
    <t>Pašilės g. 6–Pašilės g. 16</t>
  </si>
  <si>
    <t>BA-33</t>
  </si>
  <si>
    <t>IVv</t>
  </si>
  <si>
    <t>BA-34</t>
  </si>
  <si>
    <t>BA-35</t>
  </si>
  <si>
    <t>Pašilės g. 21–Pašilės g. 25</t>
  </si>
  <si>
    <t>BA-36</t>
  </si>
  <si>
    <t>Šaltinių g.–Pašilės g.</t>
  </si>
  <si>
    <t>BA-37</t>
  </si>
  <si>
    <t>Šaltinių g.</t>
  </si>
  <si>
    <t>BA-38</t>
  </si>
  <si>
    <t>BA-39</t>
  </si>
  <si>
    <t>Pušyno g.</t>
  </si>
  <si>
    <t>BA-40</t>
  </si>
  <si>
    <t>BA-41</t>
  </si>
  <si>
    <t>BA-42</t>
  </si>
  <si>
    <t>BA-43</t>
  </si>
  <si>
    <t>Peršėkės g.</t>
  </si>
  <si>
    <t>BA-44</t>
  </si>
  <si>
    <t>BA-45</t>
  </si>
  <si>
    <t>BA-46</t>
  </si>
  <si>
    <t>Vilties g.</t>
  </si>
  <si>
    <t>BA-47</t>
  </si>
  <si>
    <t>Balandžių g.</t>
  </si>
  <si>
    <t>BA-48</t>
  </si>
  <si>
    <t>Piliakalnio g.</t>
  </si>
  <si>
    <t>BA-49</t>
  </si>
  <si>
    <t>Ežerėlio g.</t>
  </si>
  <si>
    <t>BA-50</t>
  </si>
  <si>
    <t>BA-51</t>
  </si>
  <si>
    <t>BA-52</t>
  </si>
  <si>
    <t>Klevų g.–Partizanų g.</t>
  </si>
  <si>
    <t>BA-53</t>
  </si>
  <si>
    <t>Klevų g.–Kranto g.</t>
  </si>
  <si>
    <t>BA-54</t>
  </si>
  <si>
    <t>Pievų g.</t>
  </si>
  <si>
    <t>BA-55</t>
  </si>
  <si>
    <t>Volungių g.–Lankų g.</t>
  </si>
  <si>
    <t>BA-56</t>
  </si>
  <si>
    <t>Vaičiukupio g.</t>
  </si>
  <si>
    <t>BA-57</t>
  </si>
  <si>
    <t>BA-58</t>
  </si>
  <si>
    <t>BA-59</t>
  </si>
  <si>
    <t>BA-60</t>
  </si>
  <si>
    <t>Dvaro g.</t>
  </si>
  <si>
    <t>BA-61</t>
  </si>
  <si>
    <t>Lauko g.</t>
  </si>
  <si>
    <t>BA-62</t>
  </si>
  <si>
    <t>Miško g.</t>
  </si>
  <si>
    <t>BA-63</t>
  </si>
  <si>
    <t>Žalgirio g.</t>
  </si>
  <si>
    <t>BA-64</t>
  </si>
  <si>
    <t>BA-65</t>
  </si>
  <si>
    <t>BA-66</t>
  </si>
  <si>
    <t>Kunigiškių g.–Zaslona</t>
  </si>
  <si>
    <t>BA-67</t>
  </si>
  <si>
    <t>Pagirio g.</t>
  </si>
  <si>
    <t>BA-68</t>
  </si>
  <si>
    <t>Ūkininkų g.–Pagirio g.</t>
  </si>
  <si>
    <t>BA-69</t>
  </si>
  <si>
    <t>Ūkininkų g.</t>
  </si>
  <si>
    <t>BA-70</t>
  </si>
  <si>
    <t>BA-71</t>
  </si>
  <si>
    <t>BA-72</t>
  </si>
  <si>
    <t>Marijampolės pl.–Kalnų g.</t>
  </si>
  <si>
    <t>BA-73</t>
  </si>
  <si>
    <t>Bokšto g.</t>
  </si>
  <si>
    <t>BA-74</t>
  </si>
  <si>
    <t>Eglių g.</t>
  </si>
  <si>
    <t>BA-75</t>
  </si>
  <si>
    <t>Jaunimo g.</t>
  </si>
  <si>
    <t>BA-76</t>
  </si>
  <si>
    <t>BA-77</t>
  </si>
  <si>
    <t>Mokyklos g.</t>
  </si>
  <si>
    <t>BA-78</t>
  </si>
  <si>
    <t>Prienų pl.–Mokyklos g.</t>
  </si>
  <si>
    <t>BA-79</t>
  </si>
  <si>
    <t>BA-80</t>
  </si>
  <si>
    <t>Paupio g.</t>
  </si>
  <si>
    <t>BA-81</t>
  </si>
  <si>
    <t>BA-82</t>
  </si>
  <si>
    <t>BA-83</t>
  </si>
  <si>
    <t>BA-84</t>
  </si>
  <si>
    <t>Dūmės g.</t>
  </si>
  <si>
    <t>BA-85</t>
  </si>
  <si>
    <t>Paupio g.–Ramunių g.</t>
  </si>
  <si>
    <t>BA-86</t>
  </si>
  <si>
    <t>Ramunių g.</t>
  </si>
  <si>
    <t>BA-87</t>
  </si>
  <si>
    <t>Šilo g.</t>
  </si>
  <si>
    <t>BA-88</t>
  </si>
  <si>
    <t>Gerovės g.</t>
  </si>
  <si>
    <t>BA-89</t>
  </si>
  <si>
    <t>Paupio g.–Saulės Vaikų g.</t>
  </si>
  <si>
    <t>BA-90</t>
  </si>
  <si>
    <t>Saulės Vaikų g.</t>
  </si>
  <si>
    <t>BA-91</t>
  </si>
  <si>
    <t>Santarvės g.</t>
  </si>
  <si>
    <t>BA-92</t>
  </si>
  <si>
    <t>Vazgaikiemis</t>
  </si>
  <si>
    <t>BA-93</t>
  </si>
  <si>
    <t>Simbolio g.</t>
  </si>
  <si>
    <t>BA-94</t>
  </si>
  <si>
    <t>Raitelių g.</t>
  </si>
  <si>
    <t>BA-95</t>
  </si>
  <si>
    <t>Slėnio g.</t>
  </si>
  <si>
    <t>BA-96</t>
  </si>
  <si>
    <t>BA-97</t>
  </si>
  <si>
    <t>Panemunės g. tęsinys</t>
  </si>
  <si>
    <t>BA-98</t>
  </si>
  <si>
    <t>Šilo g.–Panemunės g. I</t>
  </si>
  <si>
    <t>BA-99</t>
  </si>
  <si>
    <t>BA-100</t>
  </si>
  <si>
    <t>BA-102</t>
  </si>
  <si>
    <t>Šilo g.–Prienų šilas</t>
  </si>
  <si>
    <t>BA-112</t>
  </si>
  <si>
    <t>Pušyno g.–Alytaus pl.</t>
  </si>
  <si>
    <t>BA-113</t>
  </si>
  <si>
    <t>Pašilės g.–Norkūnų piliakalnis</t>
  </si>
  <si>
    <t>BA-114</t>
  </si>
  <si>
    <t>BA-115</t>
  </si>
  <si>
    <t>Jaunimo g.–Parko g. I</t>
  </si>
  <si>
    <t>BA-116</t>
  </si>
  <si>
    <t>Jaunimo g.–Parko g. II</t>
  </si>
  <si>
    <t>BA-117</t>
  </si>
  <si>
    <t>Parko g.–Parko g. 17A</t>
  </si>
  <si>
    <t>BA-118</t>
  </si>
  <si>
    <t>BA-119</t>
  </si>
  <si>
    <t>Ąžuolų g.–Ąžuolų g. 1</t>
  </si>
  <si>
    <t>BA-120</t>
  </si>
  <si>
    <t>Vilniaus g.–Vilniaus g.85</t>
  </si>
  <si>
    <t>BA-121</t>
  </si>
  <si>
    <t>Kranto g. tęsinys I</t>
  </si>
  <si>
    <t>BA-122</t>
  </si>
  <si>
    <t>Kranto g. tęsinys II</t>
  </si>
  <si>
    <t>BA-123</t>
  </si>
  <si>
    <t>BA-124</t>
  </si>
  <si>
    <t>Žalioji g.–Pabrasčiai</t>
  </si>
  <si>
    <t>BA-125</t>
  </si>
  <si>
    <t>BA-126</t>
  </si>
  <si>
    <t>Šilo g.–Panemunės g. II</t>
  </si>
  <si>
    <t>BA-127</t>
  </si>
  <si>
    <t>Mokyklos g.–Bokšto g.</t>
  </si>
  <si>
    <t>BA-128</t>
  </si>
  <si>
    <t>BA-129</t>
  </si>
  <si>
    <t>Jaunimo g.–Alytaus r. sav.</t>
  </si>
  <si>
    <t>BA-130</t>
  </si>
  <si>
    <t>BA-131</t>
  </si>
  <si>
    <t>Tuopų g.–Tuopų g. 44</t>
  </si>
  <si>
    <t>BA-133</t>
  </si>
  <si>
    <t>Beržų g.–Alytaus pl.</t>
  </si>
  <si>
    <t>BA-134</t>
  </si>
  <si>
    <t>Išlaužo seniūnija</t>
  </si>
  <si>
    <t>IS-1</t>
  </si>
  <si>
    <t>Kauno pl.–Linksmakalnis</t>
  </si>
  <si>
    <t>IS-2</t>
  </si>
  <si>
    <t>IS-3</t>
  </si>
  <si>
    <t>IS-4</t>
  </si>
  <si>
    <t>Kaimynų g.</t>
  </si>
  <si>
    <t>IS-5</t>
  </si>
  <si>
    <t>Dainavos g.</t>
  </si>
  <si>
    <t>IS-6</t>
  </si>
  <si>
    <t>Draugystės g.</t>
  </si>
  <si>
    <t>IS-7</t>
  </si>
  <si>
    <t>Maironio g.</t>
  </si>
  <si>
    <t>IS-8</t>
  </si>
  <si>
    <t>Liepų g.</t>
  </si>
  <si>
    <t>IS-9</t>
  </si>
  <si>
    <t>Alytaus g.</t>
  </si>
  <si>
    <t>IS-10</t>
  </si>
  <si>
    <t>Kelmyno g.</t>
  </si>
  <si>
    <t>IS-11</t>
  </si>
  <si>
    <t>Šventupės g.</t>
  </si>
  <si>
    <t>IS-12</t>
  </si>
  <si>
    <t>Žemaitės g.</t>
  </si>
  <si>
    <t>IS-13</t>
  </si>
  <si>
    <t>IS-14</t>
  </si>
  <si>
    <t>IS-15</t>
  </si>
  <si>
    <t>Aklaežerio g.</t>
  </si>
  <si>
    <t>IS-16</t>
  </si>
  <si>
    <t>Sodų g.–Lapupis</t>
  </si>
  <si>
    <t>IS-17</t>
  </si>
  <si>
    <t>Šemušnių g.–Šermukšnių g.15</t>
  </si>
  <si>
    <t>IS-18</t>
  </si>
  <si>
    <t>Sodų g.–nauji tvenkiniai</t>
  </si>
  <si>
    <t>IS-19</t>
  </si>
  <si>
    <t>IS-20</t>
  </si>
  <si>
    <t>Sodybų g.–Sodų g.</t>
  </si>
  <si>
    <t>IS-21</t>
  </si>
  <si>
    <t>IS-22</t>
  </si>
  <si>
    <t>Gėlių g.</t>
  </si>
  <si>
    <t>IS-23</t>
  </si>
  <si>
    <t>Alyvų g.</t>
  </si>
  <si>
    <t>IS-24</t>
  </si>
  <si>
    <t>Sodų g.–Sprindiškės</t>
  </si>
  <si>
    <t>IS-25</t>
  </si>
  <si>
    <t>Sodų g.–Kazimierava</t>
  </si>
  <si>
    <t>IS-26</t>
  </si>
  <si>
    <t>Sodų g.–Cepeliškės</t>
  </si>
  <si>
    <t>IS-27</t>
  </si>
  <si>
    <t>IS-28</t>
  </si>
  <si>
    <t>IS-29</t>
  </si>
  <si>
    <t>IS-30</t>
  </si>
  <si>
    <t>IS-31</t>
  </si>
  <si>
    <t>IS-32</t>
  </si>
  <si>
    <t>Kauno pl.–Lapupio g.</t>
  </si>
  <si>
    <t>IS-33</t>
  </si>
  <si>
    <t>Lapupio g.</t>
  </si>
  <si>
    <t>IS-34</t>
  </si>
  <si>
    <t>Lapupio g.–Kumprės g.</t>
  </si>
  <si>
    <t>IS-35</t>
  </si>
  <si>
    <t>Kumprės g.</t>
  </si>
  <si>
    <t>IS-36</t>
  </si>
  <si>
    <t>Kumprės g.–Šaltupio g. 28</t>
  </si>
  <si>
    <t>IS-37</t>
  </si>
  <si>
    <t>Lapupio g.–Trakinė</t>
  </si>
  <si>
    <t>IS-38</t>
  </si>
  <si>
    <t>Šermukšnių g.–Mogiškės</t>
  </si>
  <si>
    <t>IS-39</t>
  </si>
  <si>
    <t>Tvenkinių g.</t>
  </si>
  <si>
    <t>IS-40</t>
  </si>
  <si>
    <t>Čiudiškiai–Šaltiniškiai</t>
  </si>
  <si>
    <t>IS-41</t>
  </si>
  <si>
    <t>M. Šalčiaus g.</t>
  </si>
  <si>
    <t>IS-42</t>
  </si>
  <si>
    <t>IS-43</t>
  </si>
  <si>
    <t>IS-44</t>
  </si>
  <si>
    <t>IS-45</t>
  </si>
  <si>
    <t>Pievų g.–Pievų g. tęsinys</t>
  </si>
  <si>
    <t>IS-46</t>
  </si>
  <si>
    <t>IS-47</t>
  </si>
  <si>
    <t>Pievų g–Pievų g. 1</t>
  </si>
  <si>
    <t>IS-49</t>
  </si>
  <si>
    <t>Šiauliškiai–Prienlaukis</t>
  </si>
  <si>
    <t>IS-50</t>
  </si>
  <si>
    <t>Eglinės g.</t>
  </si>
  <si>
    <t>IS-51</t>
  </si>
  <si>
    <t>Seno Malūno g.–Eglinės g.</t>
  </si>
  <si>
    <t>IS-52</t>
  </si>
  <si>
    <t>IS-53</t>
  </si>
  <si>
    <t>Pačiudiškiai–Miško g.</t>
  </si>
  <si>
    <t>IS-54</t>
  </si>
  <si>
    <t>IS-55</t>
  </si>
  <si>
    <t>IS-56</t>
  </si>
  <si>
    <t>IS-57</t>
  </si>
  <si>
    <t>Šilo g.–Kumprės g.</t>
  </si>
  <si>
    <t>Kumprės g.–Kubilo g.</t>
  </si>
  <si>
    <t>Bačkininkai–Pakumprys</t>
  </si>
  <si>
    <t>Lelijų g.</t>
  </si>
  <si>
    <t>Aušros g.</t>
  </si>
  <si>
    <t>Perkūnkalnio g.</t>
  </si>
  <si>
    <t>Samapolės g.</t>
  </si>
  <si>
    <t>Samapolės g.–Išlaužas</t>
  </si>
  <si>
    <t>Žalioji g.</t>
  </si>
  <si>
    <t>Medelyno g.</t>
  </si>
  <si>
    <t>Šaltupio g.–Medelyno g.</t>
  </si>
  <si>
    <t>Valengiškės</t>
  </si>
  <si>
    <t>IS-70</t>
  </si>
  <si>
    <t>V. Gurevičiaus g.</t>
  </si>
  <si>
    <t>Vytauto g.</t>
  </si>
  <si>
    <t>Jiezno seniūnija</t>
  </si>
  <si>
    <t>JI-1</t>
  </si>
  <si>
    <t>JI-2</t>
  </si>
  <si>
    <t>JI-3</t>
  </si>
  <si>
    <t>JI-4</t>
  </si>
  <si>
    <t>Alksnių g.</t>
  </si>
  <si>
    <t>JI-5</t>
  </si>
  <si>
    <t>Povų g.</t>
  </si>
  <si>
    <t>JI-6</t>
  </si>
  <si>
    <t>JI-7</t>
  </si>
  <si>
    <t>JI-8</t>
  </si>
  <si>
    <t>B. Bulikos g.</t>
  </si>
  <si>
    <t>JI-9</t>
  </si>
  <si>
    <t>Gedimino g.</t>
  </si>
  <si>
    <t>JI-10</t>
  </si>
  <si>
    <t>JI-11</t>
  </si>
  <si>
    <t>JI-12</t>
  </si>
  <si>
    <t>Lentpjūvės g.</t>
  </si>
  <si>
    <t>JI-13</t>
  </si>
  <si>
    <t>Technikos g.</t>
  </si>
  <si>
    <t>JI-14</t>
  </si>
  <si>
    <t>Pakalnės g.</t>
  </si>
  <si>
    <t>JI-15</t>
  </si>
  <si>
    <t>Ežero g.</t>
  </si>
  <si>
    <t>JI-16</t>
  </si>
  <si>
    <t>Sodo g.</t>
  </si>
  <si>
    <t>JI-17</t>
  </si>
  <si>
    <t>Trakų g.</t>
  </si>
  <si>
    <t>JI-18</t>
  </si>
  <si>
    <t>Putinų g.</t>
  </si>
  <si>
    <t>JI-19</t>
  </si>
  <si>
    <t>JI-20</t>
  </si>
  <si>
    <t>Žvejų g.</t>
  </si>
  <si>
    <t>JI-21</t>
  </si>
  <si>
    <t>Jiezno g.</t>
  </si>
  <si>
    <t>JI-22</t>
  </si>
  <si>
    <t>Pušų g.</t>
  </si>
  <si>
    <t>JI-23</t>
  </si>
  <si>
    <t>Kaštonų g.</t>
  </si>
  <si>
    <t>JI-24</t>
  </si>
  <si>
    <t>JI-25</t>
  </si>
  <si>
    <t>JI-26</t>
  </si>
  <si>
    <t>Tiesos takas</t>
  </si>
  <si>
    <t>JI-27</t>
  </si>
  <si>
    <t>P. Cvirkos g.</t>
  </si>
  <si>
    <t>JI-28</t>
  </si>
  <si>
    <t>Naujoji g.</t>
  </si>
  <si>
    <t>JI-29</t>
  </si>
  <si>
    <t>JI-30</t>
  </si>
  <si>
    <t>Taikos g.</t>
  </si>
  <si>
    <t>JI-31</t>
  </si>
  <si>
    <t>Nepriklausomybės a.</t>
  </si>
  <si>
    <t>JI-32</t>
  </si>
  <si>
    <t>Nepriklausomybės a. II</t>
  </si>
  <si>
    <t>JI-33</t>
  </si>
  <si>
    <t>V. Kudirkos g.</t>
  </si>
  <si>
    <t>JI-34</t>
  </si>
  <si>
    <t>J. Basanavičiaus g.</t>
  </si>
  <si>
    <t>JI-35</t>
  </si>
  <si>
    <t>Dariaus ir Girėno g.</t>
  </si>
  <si>
    <t>JI-36</t>
  </si>
  <si>
    <t>Girininkijos g.</t>
  </si>
  <si>
    <t>JI-37</t>
  </si>
  <si>
    <t>Girininkijos g. II</t>
  </si>
  <si>
    <t>JI-38</t>
  </si>
  <si>
    <t>Verbyliškės</t>
  </si>
  <si>
    <t>JI-39</t>
  </si>
  <si>
    <t>Vincentava</t>
  </si>
  <si>
    <t>JI-40</t>
  </si>
  <si>
    <t>Verknės g.</t>
  </si>
  <si>
    <t>JI-41</t>
  </si>
  <si>
    <t>Kauno g.</t>
  </si>
  <si>
    <t>JI-42</t>
  </si>
  <si>
    <t>JI-43</t>
  </si>
  <si>
    <t>Pievų g. II</t>
  </si>
  <si>
    <t>JI-44</t>
  </si>
  <si>
    <t>Paukščių g.</t>
  </si>
  <si>
    <t>JI-45</t>
  </si>
  <si>
    <t>Kukiškės</t>
  </si>
  <si>
    <t>JI-46</t>
  </si>
  <si>
    <t>JI-47</t>
  </si>
  <si>
    <t>Sokonys I</t>
  </si>
  <si>
    <t>JI-48</t>
  </si>
  <si>
    <t>Sokonys II</t>
  </si>
  <si>
    <t>JI-49</t>
  </si>
  <si>
    <t>Sokonys III</t>
  </si>
  <si>
    <t>JI-50</t>
  </si>
  <si>
    <t>Jundeliškės</t>
  </si>
  <si>
    <t>JI-51</t>
  </si>
  <si>
    <t>Kukiškės–Lingėniškės</t>
  </si>
  <si>
    <t>JI-52</t>
  </si>
  <si>
    <t>Voseliūnai</t>
  </si>
  <si>
    <t>JI-53</t>
  </si>
  <si>
    <t>Paverkniai</t>
  </si>
  <si>
    <t>JI-54</t>
  </si>
  <si>
    <t>Jiezno Kolonijos</t>
  </si>
  <si>
    <t>JI-55</t>
  </si>
  <si>
    <t>Daukantai</t>
  </si>
  <si>
    <t>JI-56</t>
  </si>
  <si>
    <t>Šiliniai II</t>
  </si>
  <si>
    <t>JI-57</t>
  </si>
  <si>
    <t>Lingėniškės</t>
  </si>
  <si>
    <t>JI-58</t>
  </si>
  <si>
    <t>JI-59</t>
  </si>
  <si>
    <t>Benčiakiemis</t>
  </si>
  <si>
    <t>JI-60</t>
  </si>
  <si>
    <t>Kisieliškės</t>
  </si>
  <si>
    <t>JI-61</t>
  </si>
  <si>
    <t>Kalno g.</t>
  </si>
  <si>
    <t>JI-62</t>
  </si>
  <si>
    <t>Santakos g.</t>
  </si>
  <si>
    <t>JI-63</t>
  </si>
  <si>
    <t>Julijanava</t>
  </si>
  <si>
    <t>JI-64</t>
  </si>
  <si>
    <t>JI-65</t>
  </si>
  <si>
    <t>JI-66</t>
  </si>
  <si>
    <t>JI-67</t>
  </si>
  <si>
    <t>Nibriai</t>
  </si>
  <si>
    <t>JI-68</t>
  </si>
  <si>
    <t>JI-69</t>
  </si>
  <si>
    <t>Pelekonys I</t>
  </si>
  <si>
    <t>JI-70</t>
  </si>
  <si>
    <t>JI-71</t>
  </si>
  <si>
    <t>Mediniškės</t>
  </si>
  <si>
    <t>JI-72</t>
  </si>
  <si>
    <t>Šiliniai</t>
  </si>
  <si>
    <t>JI-73</t>
  </si>
  <si>
    <t>Mūšio g.</t>
  </si>
  <si>
    <t>JI-74</t>
  </si>
  <si>
    <t>Lanko g.</t>
  </si>
  <si>
    <t>JI-75</t>
  </si>
  <si>
    <t>JI-76</t>
  </si>
  <si>
    <t>JI-77</t>
  </si>
  <si>
    <t>S</t>
  </si>
  <si>
    <t>JI-78</t>
  </si>
  <si>
    <t>Gulbių g.</t>
  </si>
  <si>
    <t>JI-79</t>
  </si>
  <si>
    <t>JI-80</t>
  </si>
  <si>
    <t>Kašonys</t>
  </si>
  <si>
    <t>JI-81</t>
  </si>
  <si>
    <t>JI-82</t>
  </si>
  <si>
    <t>Pelekonys II</t>
  </si>
  <si>
    <t>JI-83</t>
  </si>
  <si>
    <t>Dambava</t>
  </si>
  <si>
    <t>JI-84</t>
  </si>
  <si>
    <t>Valiūniškės</t>
  </si>
  <si>
    <t>JI-85</t>
  </si>
  <si>
    <t>Būdos</t>
  </si>
  <si>
    <t>JI-86</t>
  </si>
  <si>
    <t>Jakniškės</t>
  </si>
  <si>
    <t>JI-87</t>
  </si>
  <si>
    <t>Paviekšniai</t>
  </si>
  <si>
    <t>JI-88</t>
  </si>
  <si>
    <t>Vošiškės</t>
  </si>
  <si>
    <t>JI-89</t>
  </si>
  <si>
    <t>Beržynai</t>
  </si>
  <si>
    <t>Juodaviškės</t>
  </si>
  <si>
    <t>JI-90</t>
  </si>
  <si>
    <t>JI-91</t>
  </si>
  <si>
    <t>JI-92</t>
  </si>
  <si>
    <t>Kiškeliškės</t>
  </si>
  <si>
    <t>JI-93</t>
  </si>
  <si>
    <t>Lankų g.</t>
  </si>
  <si>
    <t>JI-94</t>
  </si>
  <si>
    <t>JI-95</t>
  </si>
  <si>
    <t>JI-96</t>
  </si>
  <si>
    <t>Žvirblių g.</t>
  </si>
  <si>
    <t>JI-97</t>
  </si>
  <si>
    <t>JI-98</t>
  </si>
  <si>
    <t>Margai</t>
  </si>
  <si>
    <t>JI-99</t>
  </si>
  <si>
    <t>JI-100</t>
  </si>
  <si>
    <t>Pranapolis</t>
  </si>
  <si>
    <t>JI-101</t>
  </si>
  <si>
    <t>Surmiaus g.</t>
  </si>
  <si>
    <t>JI-102</t>
  </si>
  <si>
    <t>JI-103</t>
  </si>
  <si>
    <t>JI-104</t>
  </si>
  <si>
    <t>Smėlio g. II</t>
  </si>
  <si>
    <t>JI-105</t>
  </si>
  <si>
    <t>Ilgoji g.</t>
  </si>
  <si>
    <t>JI-106</t>
  </si>
  <si>
    <t>Liciškėnai</t>
  </si>
  <si>
    <t>JI-107</t>
  </si>
  <si>
    <t>JI-108</t>
  </si>
  <si>
    <t>JI-109</t>
  </si>
  <si>
    <t>Anglininkai</t>
  </si>
  <si>
    <t>JI-110</t>
  </si>
  <si>
    <t>Anglininkai II</t>
  </si>
  <si>
    <t>JI-111</t>
  </si>
  <si>
    <t>JI-112</t>
  </si>
  <si>
    <t>Vilūnėliai</t>
  </si>
  <si>
    <t>JI-113</t>
  </si>
  <si>
    <t>Sobuvos g.</t>
  </si>
  <si>
    <t>JI-114</t>
  </si>
  <si>
    <t>Babiagūra</t>
  </si>
  <si>
    <t>JI-115</t>
  </si>
  <si>
    <t>JI-116</t>
  </si>
  <si>
    <t>Raisto g.</t>
  </si>
  <si>
    <t>JI-117</t>
  </si>
  <si>
    <t>Šlaito g.</t>
  </si>
  <si>
    <t>JI-118</t>
  </si>
  <si>
    <t>Pečiauskai</t>
  </si>
  <si>
    <t>JI-119</t>
  </si>
  <si>
    <t>Pečiauskai II</t>
  </si>
  <si>
    <t>JI-120</t>
  </si>
  <si>
    <t>Sundakų g.</t>
  </si>
  <si>
    <t>JI-121</t>
  </si>
  <si>
    <t>Kamainė</t>
  </si>
  <si>
    <t>JI-122</t>
  </si>
  <si>
    <t>Klonio g.</t>
  </si>
  <si>
    <t>JI-123</t>
  </si>
  <si>
    <t>JI-124</t>
  </si>
  <si>
    <t>Upelio g.</t>
  </si>
  <si>
    <t>JI-125</t>
  </si>
  <si>
    <t>JI-126</t>
  </si>
  <si>
    <t>Verbyliškės II</t>
  </si>
  <si>
    <t>JI-127</t>
  </si>
  <si>
    <t>Plytinės g.</t>
  </si>
  <si>
    <t>JI-128</t>
  </si>
  <si>
    <t>Upės g.</t>
  </si>
  <si>
    <t>JI-129</t>
  </si>
  <si>
    <t>Beniukai</t>
  </si>
  <si>
    <t>JI-130</t>
  </si>
  <si>
    <t>Šilaičiai</t>
  </si>
  <si>
    <t>JI-131</t>
  </si>
  <si>
    <t>Plento g.</t>
  </si>
  <si>
    <t>JI-132</t>
  </si>
  <si>
    <t>JI-133</t>
  </si>
  <si>
    <t>JI-134</t>
  </si>
  <si>
    <t>JI-135</t>
  </si>
  <si>
    <t>JI-136</t>
  </si>
  <si>
    <t>Ąžuolyno g.</t>
  </si>
  <si>
    <t>JI-137</t>
  </si>
  <si>
    <t>Tiesioji g.</t>
  </si>
  <si>
    <t>JI-138</t>
  </si>
  <si>
    <t>Vėžionys</t>
  </si>
  <si>
    <t>JI-139</t>
  </si>
  <si>
    <t>Dvareliškės I</t>
  </si>
  <si>
    <t>JI-140</t>
  </si>
  <si>
    <t>Dvareliškės II</t>
  </si>
  <si>
    <t>JI-141</t>
  </si>
  <si>
    <t>Dvareliškės III</t>
  </si>
  <si>
    <t>JI-142</t>
  </si>
  <si>
    <t>JI-143</t>
  </si>
  <si>
    <t>Padriežiškės</t>
  </si>
  <si>
    <t>JI-144</t>
  </si>
  <si>
    <t>JI-145</t>
  </si>
  <si>
    <t>NA-1</t>
  </si>
  <si>
    <t>NA-2</t>
  </si>
  <si>
    <t>NA-3</t>
  </si>
  <si>
    <t>NA-4</t>
  </si>
  <si>
    <t>NA-5</t>
  </si>
  <si>
    <t>Tylioji g.</t>
  </si>
  <si>
    <t>NA-6</t>
  </si>
  <si>
    <t>NA-7</t>
  </si>
  <si>
    <t>NA-8</t>
  </si>
  <si>
    <t>NA-9</t>
  </si>
  <si>
    <t>NA-10</t>
  </si>
  <si>
    <t>NA-11</t>
  </si>
  <si>
    <t>NA-12</t>
  </si>
  <si>
    <t>NA-13</t>
  </si>
  <si>
    <t>NA-14</t>
  </si>
  <si>
    <t>NA-15</t>
  </si>
  <si>
    <t>NA-16</t>
  </si>
  <si>
    <t>Skirptiškės g.</t>
  </si>
  <si>
    <t>NA-18</t>
  </si>
  <si>
    <t>NA-19</t>
  </si>
  <si>
    <t>NA-20</t>
  </si>
  <si>
    <t>NA-21</t>
  </si>
  <si>
    <t>NA-22</t>
  </si>
  <si>
    <t>Kalvų g.</t>
  </si>
  <si>
    <t>NA-23</t>
  </si>
  <si>
    <t>Lakštingalų g.</t>
  </si>
  <si>
    <t>NA-24</t>
  </si>
  <si>
    <t>NA-25</t>
  </si>
  <si>
    <t>Girios g.</t>
  </si>
  <si>
    <t>NA-26</t>
  </si>
  <si>
    <t>NA-27</t>
  </si>
  <si>
    <t>NA-28</t>
  </si>
  <si>
    <t>NA-29</t>
  </si>
  <si>
    <t>NA-30</t>
  </si>
  <si>
    <t>NA-31</t>
  </si>
  <si>
    <t>NA-32</t>
  </si>
  <si>
    <t>NA-33</t>
  </si>
  <si>
    <t>NA-34</t>
  </si>
  <si>
    <t>Ryto g.</t>
  </si>
  <si>
    <t>NA-35</t>
  </si>
  <si>
    <t>NA-36</t>
  </si>
  <si>
    <t>NA-37</t>
  </si>
  <si>
    <t>NA-38</t>
  </si>
  <si>
    <t>Savanorių g.</t>
  </si>
  <si>
    <t>NA-39</t>
  </si>
  <si>
    <t>NA-40</t>
  </si>
  <si>
    <t>NA-41</t>
  </si>
  <si>
    <t>NA-42</t>
  </si>
  <si>
    <t>NA-43</t>
  </si>
  <si>
    <t>NA-44</t>
  </si>
  <si>
    <t>NA-45</t>
  </si>
  <si>
    <t>NA-46</t>
  </si>
  <si>
    <t>NA-47</t>
  </si>
  <si>
    <t>NA-48</t>
  </si>
  <si>
    <t>NA-49</t>
  </si>
  <si>
    <t>NA-50</t>
  </si>
  <si>
    <t>Pamiškės g.</t>
  </si>
  <si>
    <t>NA-51</t>
  </si>
  <si>
    <t>NA-52</t>
  </si>
  <si>
    <t>NA-53</t>
  </si>
  <si>
    <t>Kadagių g.</t>
  </si>
  <si>
    <t>NA-54</t>
  </si>
  <si>
    <t>Rožių g.</t>
  </si>
  <si>
    <t>NA-55</t>
  </si>
  <si>
    <t>NA-56</t>
  </si>
  <si>
    <t>NA-57</t>
  </si>
  <si>
    <t>Ramybės g.</t>
  </si>
  <si>
    <t>NA-58</t>
  </si>
  <si>
    <t>Tartupio Mačiukiškės</t>
  </si>
  <si>
    <t>NA-59</t>
  </si>
  <si>
    <t>Pakuonio seniūnija</t>
  </si>
  <si>
    <t>PA-1</t>
  </si>
  <si>
    <t>PA-2</t>
  </si>
  <si>
    <t>PA-3</t>
  </si>
  <si>
    <t>Tylos g.</t>
  </si>
  <si>
    <t>PA-4</t>
  </si>
  <si>
    <t>Balsėnų g.</t>
  </si>
  <si>
    <t>PA-6</t>
  </si>
  <si>
    <t>Sodybų g.</t>
  </si>
  <si>
    <t>PA-7</t>
  </si>
  <si>
    <t>PA-8</t>
  </si>
  <si>
    <t>Seniūnų g.</t>
  </si>
  <si>
    <t>PA-9</t>
  </si>
  <si>
    <t>Laukų g.</t>
  </si>
  <si>
    <t>PA-10</t>
  </si>
  <si>
    <t>PA-11</t>
  </si>
  <si>
    <t>PA-12</t>
  </si>
  <si>
    <t>PA-13</t>
  </si>
  <si>
    <t>PA-14</t>
  </si>
  <si>
    <t>Naujakurių g.</t>
  </si>
  <si>
    <t>PA-17</t>
  </si>
  <si>
    <t>Vėjo g.</t>
  </si>
  <si>
    <t>PA-18</t>
  </si>
  <si>
    <t>PA-19</t>
  </si>
  <si>
    <t>PA-20</t>
  </si>
  <si>
    <t>PA-21</t>
  </si>
  <si>
    <t>PA-22</t>
  </si>
  <si>
    <t>Dvylikių g.–Dvylikių g. 16</t>
  </si>
  <si>
    <t>PA-23</t>
  </si>
  <si>
    <t>PA-24</t>
  </si>
  <si>
    <t>PA-25</t>
  </si>
  <si>
    <t>PA-26</t>
  </si>
  <si>
    <t>PA-27</t>
  </si>
  <si>
    <t>PA-28</t>
  </si>
  <si>
    <t>Žaros g.</t>
  </si>
  <si>
    <t>PA-29</t>
  </si>
  <si>
    <t>PA-30</t>
  </si>
  <si>
    <t>NA</t>
  </si>
  <si>
    <t>PA-32</t>
  </si>
  <si>
    <t>PA-33</t>
  </si>
  <si>
    <t>Tuopų g.</t>
  </si>
  <si>
    <t>PA-34</t>
  </si>
  <si>
    <t>PA-35</t>
  </si>
  <si>
    <t>Uosių g.</t>
  </si>
  <si>
    <t>PA-36</t>
  </si>
  <si>
    <t>Klevų g.</t>
  </si>
  <si>
    <t>PA-37</t>
  </si>
  <si>
    <t>PA-38</t>
  </si>
  <si>
    <t>PA-42</t>
  </si>
  <si>
    <t>PA-43</t>
  </si>
  <si>
    <t>PA-44</t>
  </si>
  <si>
    <t>PA-46</t>
  </si>
  <si>
    <t>PA-47</t>
  </si>
  <si>
    <t>PA-48</t>
  </si>
  <si>
    <t>PA-54</t>
  </si>
  <si>
    <t>PA-55</t>
  </si>
  <si>
    <t>PA-56</t>
  </si>
  <si>
    <t>Kubilo g.</t>
  </si>
  <si>
    <t>Jurginų g.</t>
  </si>
  <si>
    <t>Tvenkinio g.</t>
  </si>
  <si>
    <t>PA-68</t>
  </si>
  <si>
    <t>Kauno plento g.–Topolių g.</t>
  </si>
  <si>
    <t>Topolių g.</t>
  </si>
  <si>
    <t>Kalnelio g.</t>
  </si>
  <si>
    <t>Prienų seniūnija</t>
  </si>
  <si>
    <t>PR-1</t>
  </si>
  <si>
    <t>PR-2</t>
  </si>
  <si>
    <t>F. Vaitkaus g.</t>
  </si>
  <si>
    <t>PR-3</t>
  </si>
  <si>
    <t>Drubengio g.</t>
  </si>
  <si>
    <t>PR-4</t>
  </si>
  <si>
    <t>Pamiškio g.</t>
  </si>
  <si>
    <t>PR-5</t>
  </si>
  <si>
    <t>PR-6</t>
  </si>
  <si>
    <t>Lenktoji g.</t>
  </si>
  <si>
    <t>PR-7</t>
  </si>
  <si>
    <t>PR-8</t>
  </si>
  <si>
    <t>Kviečio g.</t>
  </si>
  <si>
    <t>PR-9</t>
  </si>
  <si>
    <t>PR-10</t>
  </si>
  <si>
    <t>PR-11</t>
  </si>
  <si>
    <t>PR-12</t>
  </si>
  <si>
    <t>PR-13</t>
  </si>
  <si>
    <t>Vyturių g.</t>
  </si>
  <si>
    <t>PR-14</t>
  </si>
  <si>
    <t>PR-15</t>
  </si>
  <si>
    <t>PR-16</t>
  </si>
  <si>
    <t>Žaliakalnio g.</t>
  </si>
  <si>
    <t>PR-17</t>
  </si>
  <si>
    <t>PR-18</t>
  </si>
  <si>
    <t>Mėlynių g.</t>
  </si>
  <si>
    <t>PR-19</t>
  </si>
  <si>
    <t>Bruknių g.</t>
  </si>
  <si>
    <t>PR-20</t>
  </si>
  <si>
    <t>PR-21</t>
  </si>
  <si>
    <t>PR-22</t>
  </si>
  <si>
    <t>Pilies g.</t>
  </si>
  <si>
    <t>PR-23</t>
  </si>
  <si>
    <t>PR-24</t>
  </si>
  <si>
    <t>PR-25</t>
  </si>
  <si>
    <t>PR-26</t>
  </si>
  <si>
    <t>Šiltnamių g.</t>
  </si>
  <si>
    <t>PR-27</t>
  </si>
  <si>
    <t>Gintarėlio g.</t>
  </si>
  <si>
    <t>PR-28</t>
  </si>
  <si>
    <t>Astrų g.</t>
  </si>
  <si>
    <t>PR-29</t>
  </si>
  <si>
    <t>PR-30</t>
  </si>
  <si>
    <t>PR-31</t>
  </si>
  <si>
    <t>PR-32</t>
  </si>
  <si>
    <t>PR-33</t>
  </si>
  <si>
    <t>PR-34</t>
  </si>
  <si>
    <t>Erškėtrožių g.</t>
  </si>
  <si>
    <t>PR-35</t>
  </si>
  <si>
    <t>Kampo g.</t>
  </si>
  <si>
    <t>PR-36</t>
  </si>
  <si>
    <t>Žiogų g.</t>
  </si>
  <si>
    <t>PR-37</t>
  </si>
  <si>
    <t>PR-38</t>
  </si>
  <si>
    <t>PR-39</t>
  </si>
  <si>
    <t>Ropių g.</t>
  </si>
  <si>
    <t>PR-40</t>
  </si>
  <si>
    <t>Rūtų g.</t>
  </si>
  <si>
    <t>PR-41</t>
  </si>
  <si>
    <t>Kanapių g.</t>
  </si>
  <si>
    <t>PR-42</t>
  </si>
  <si>
    <t>Vyšnių g.</t>
  </si>
  <si>
    <t>PR-43</t>
  </si>
  <si>
    <t>Radastų g.</t>
  </si>
  <si>
    <t>PR-44</t>
  </si>
  <si>
    <t>Kalvotoji g.</t>
  </si>
  <si>
    <t>PR-45</t>
  </si>
  <si>
    <t>Upėtakių g.</t>
  </si>
  <si>
    <t>PR-46</t>
  </si>
  <si>
    <t>Medetkų g.</t>
  </si>
  <si>
    <t>PR-47</t>
  </si>
  <si>
    <t>Saulėgrąžų g.</t>
  </si>
  <si>
    <t>PR-48</t>
  </si>
  <si>
    <t>Girių g.</t>
  </si>
  <si>
    <t>PR-49</t>
  </si>
  <si>
    <t>PR-50</t>
  </si>
  <si>
    <t>Kalnų Sodo g.</t>
  </si>
  <si>
    <t>PR-51</t>
  </si>
  <si>
    <t>Pakrantės g.</t>
  </si>
  <si>
    <t>PR-52</t>
  </si>
  <si>
    <t>Skardžio g.</t>
  </si>
  <si>
    <t>PR-53</t>
  </si>
  <si>
    <t>Obelų g.</t>
  </si>
  <si>
    <t>PR-54</t>
  </si>
  <si>
    <t>Žemumos g.</t>
  </si>
  <si>
    <t>PR-55</t>
  </si>
  <si>
    <t>Revuonos g.</t>
  </si>
  <si>
    <t>PR-56</t>
  </si>
  <si>
    <t>Siauroji g.</t>
  </si>
  <si>
    <t>PR-57</t>
  </si>
  <si>
    <t>J. Janonio g.</t>
  </si>
  <si>
    <t>PR-58</t>
  </si>
  <si>
    <t>PR-59</t>
  </si>
  <si>
    <t>PR-60</t>
  </si>
  <si>
    <t>PR-61</t>
  </si>
  <si>
    <t>PR-62</t>
  </si>
  <si>
    <t>J. Zdebskio g.</t>
  </si>
  <si>
    <t>PR-63</t>
  </si>
  <si>
    <t>Kęstučio g.</t>
  </si>
  <si>
    <t>PR-64</t>
  </si>
  <si>
    <t>Laisvės a.</t>
  </si>
  <si>
    <t>PR-65</t>
  </si>
  <si>
    <t>J. Brundzos g.</t>
  </si>
  <si>
    <t>PR-66</t>
  </si>
  <si>
    <t>M. Valančiaus g.</t>
  </si>
  <si>
    <t>PR-67</t>
  </si>
  <si>
    <t>PR-68</t>
  </si>
  <si>
    <t>Gegužės g.</t>
  </si>
  <si>
    <t>PR-69</t>
  </si>
  <si>
    <t>PR-70</t>
  </si>
  <si>
    <t>Sporto g.</t>
  </si>
  <si>
    <t>PR-71</t>
  </si>
  <si>
    <t>PR-72</t>
  </si>
  <si>
    <t>PR-73</t>
  </si>
  <si>
    <t>Vilniaus g.</t>
  </si>
  <si>
    <t>PR-74</t>
  </si>
  <si>
    <t>PR-75</t>
  </si>
  <si>
    <t>PR-76</t>
  </si>
  <si>
    <t>Birštono g.</t>
  </si>
  <si>
    <t>PR-77</t>
  </si>
  <si>
    <t>Gėlių takas</t>
  </si>
  <si>
    <t>PR-78</t>
  </si>
  <si>
    <t>PR-79</t>
  </si>
  <si>
    <t>Rožių takas</t>
  </si>
  <si>
    <t>PR-80</t>
  </si>
  <si>
    <t>Paparčio g.</t>
  </si>
  <si>
    <t>PR-81</t>
  </si>
  <si>
    <t>PR-82</t>
  </si>
  <si>
    <t>Paprienės g.</t>
  </si>
  <si>
    <t>PR-83</t>
  </si>
  <si>
    <t>PR-84</t>
  </si>
  <si>
    <t>PR-85</t>
  </si>
  <si>
    <t>Beržyno g.</t>
  </si>
  <si>
    <t>PR-86</t>
  </si>
  <si>
    <t>Jaunystės g.</t>
  </si>
  <si>
    <t>PR-87</t>
  </si>
  <si>
    <t>Kelininkų g.</t>
  </si>
  <si>
    <t>PR-88</t>
  </si>
  <si>
    <t>Girininkų g.</t>
  </si>
  <si>
    <t>PR-89</t>
  </si>
  <si>
    <t>Prienlaukio g.</t>
  </si>
  <si>
    <t>PR-90</t>
  </si>
  <si>
    <t>PR-91</t>
  </si>
  <si>
    <t>Rasos g.</t>
  </si>
  <si>
    <t>PR-92</t>
  </si>
  <si>
    <t>Sodžiaus g.</t>
  </si>
  <si>
    <t>PR-93</t>
  </si>
  <si>
    <t>Volungių g.</t>
  </si>
  <si>
    <t>PR-94</t>
  </si>
  <si>
    <t>Jazminų g.</t>
  </si>
  <si>
    <t>PR-95</t>
  </si>
  <si>
    <t>Svarainių g.</t>
  </si>
  <si>
    <t>PR-96</t>
  </si>
  <si>
    <t>Žibuoklių g.</t>
  </si>
  <si>
    <t>PR-97</t>
  </si>
  <si>
    <t>Eigulių g.</t>
  </si>
  <si>
    <t>PR-98</t>
  </si>
  <si>
    <t>PR-99</t>
  </si>
  <si>
    <t>Tinklų g.</t>
  </si>
  <si>
    <t>PR-100</t>
  </si>
  <si>
    <t>Kalniečių g.</t>
  </si>
  <si>
    <t>PR-101</t>
  </si>
  <si>
    <t>Serbentų g.</t>
  </si>
  <si>
    <t>PR-102</t>
  </si>
  <si>
    <t>Aviečių g.</t>
  </si>
  <si>
    <t>PR-103</t>
  </si>
  <si>
    <t>Žemuogių g.</t>
  </si>
  <si>
    <t>PR-104</t>
  </si>
  <si>
    <t>Šviesos g.</t>
  </si>
  <si>
    <t>PR-105</t>
  </si>
  <si>
    <t>Ateities g.</t>
  </si>
  <si>
    <t>PR-106</t>
  </si>
  <si>
    <t>Minties g.</t>
  </si>
  <si>
    <t>PR-107</t>
  </si>
  <si>
    <t>PR-108</t>
  </si>
  <si>
    <t>Naujojo Gyvenimo g.</t>
  </si>
  <si>
    <t>PR-109</t>
  </si>
  <si>
    <t>PR-110</t>
  </si>
  <si>
    <t>PR-111</t>
  </si>
  <si>
    <t>PR-112</t>
  </si>
  <si>
    <t>Stadiono g.</t>
  </si>
  <si>
    <t>PR-113</t>
  </si>
  <si>
    <t>Statybininkų g.</t>
  </si>
  <si>
    <t>PR-114</t>
  </si>
  <si>
    <t>J. Lukšos g.</t>
  </si>
  <si>
    <t>PR-115</t>
  </si>
  <si>
    <t>Vytenio g.</t>
  </si>
  <si>
    <t>PR-116</t>
  </si>
  <si>
    <t>Algirdo g.</t>
  </si>
  <si>
    <t>PR-117</t>
  </si>
  <si>
    <t>Birutės g.</t>
  </si>
  <si>
    <t>PR-118</t>
  </si>
  <si>
    <t>PR-119</t>
  </si>
  <si>
    <t>Pramonės g.</t>
  </si>
  <si>
    <t>PR-120</t>
  </si>
  <si>
    <t>Rūdupio g.</t>
  </si>
  <si>
    <t>PR-121</t>
  </si>
  <si>
    <t>Durpyno g.</t>
  </si>
  <si>
    <t>PR-122</t>
  </si>
  <si>
    <t>Tartoko g.</t>
  </si>
  <si>
    <t>PR-123</t>
  </si>
  <si>
    <t>Ąžuolo g.</t>
  </si>
  <si>
    <t>PR-124</t>
  </si>
  <si>
    <t>Malūninkų g.</t>
  </si>
  <si>
    <t>PR-125</t>
  </si>
  <si>
    <t>PR-126</t>
  </si>
  <si>
    <t>Trumpoji g.</t>
  </si>
  <si>
    <t>PR-127</t>
  </si>
  <si>
    <t>PR-128</t>
  </si>
  <si>
    <t>PR-129</t>
  </si>
  <si>
    <t>PR-130</t>
  </si>
  <si>
    <t>PR-131</t>
  </si>
  <si>
    <t>PR-132</t>
  </si>
  <si>
    <t>PR-133</t>
  </si>
  <si>
    <t>PR-134</t>
  </si>
  <si>
    <t>PR-135</t>
  </si>
  <si>
    <t>PR-136</t>
  </si>
  <si>
    <t>PR-137</t>
  </si>
  <si>
    <t>PR-138</t>
  </si>
  <si>
    <t>PR-139</t>
  </si>
  <si>
    <t>PR-140</t>
  </si>
  <si>
    <t>PR-142</t>
  </si>
  <si>
    <t>PR-143</t>
  </si>
  <si>
    <t>PR-144</t>
  </si>
  <si>
    <t>PR-145</t>
  </si>
  <si>
    <t>PR-146</t>
  </si>
  <si>
    <t>PR-147</t>
  </si>
  <si>
    <t>Pelkių g.</t>
  </si>
  <si>
    <t>Draugų g.</t>
  </si>
  <si>
    <t>Gamybos g.</t>
  </si>
  <si>
    <t>Vėjų tak.</t>
  </si>
  <si>
    <t>Miškininkų g.</t>
  </si>
  <si>
    <t>Darželio g.</t>
  </si>
  <si>
    <t>Bičiulių g.</t>
  </si>
  <si>
    <t>Suopių g.</t>
  </si>
  <si>
    <t>Ramioji g.</t>
  </si>
  <si>
    <t>Debesų g.</t>
  </si>
  <si>
    <t>Sklandytojų g.</t>
  </si>
  <si>
    <t>Padangių g.</t>
  </si>
  <si>
    <t>Maumedžių g.</t>
  </si>
  <si>
    <t>Šilavoto seniūnija</t>
  </si>
  <si>
    <t>SI-1</t>
  </si>
  <si>
    <t>Jiesios g.–Trakelio g.</t>
  </si>
  <si>
    <t>SI-2</t>
  </si>
  <si>
    <t>Jiesios g.</t>
  </si>
  <si>
    <t>SI-3</t>
  </si>
  <si>
    <t>SI-4</t>
  </si>
  <si>
    <t>SI-5</t>
  </si>
  <si>
    <t>SI-6</t>
  </si>
  <si>
    <t>Trakelio g.</t>
  </si>
  <si>
    <t>SI-7</t>
  </si>
  <si>
    <t>SI-8</t>
  </si>
  <si>
    <t>SI-9</t>
  </si>
  <si>
    <t>SI-10</t>
  </si>
  <si>
    <t>Lašašos g.</t>
  </si>
  <si>
    <t>SI-11</t>
  </si>
  <si>
    <t>SI-12</t>
  </si>
  <si>
    <t>SI-13</t>
  </si>
  <si>
    <t>SI-14</t>
  </si>
  <si>
    <t>SI-15</t>
  </si>
  <si>
    <t>SI-16</t>
  </si>
  <si>
    <t>Pažarstys</t>
  </si>
  <si>
    <t>SI-17</t>
  </si>
  <si>
    <t>SI-18</t>
  </si>
  <si>
    <t>Sarginės g.</t>
  </si>
  <si>
    <t>SI-19</t>
  </si>
  <si>
    <t>SI-20</t>
  </si>
  <si>
    <t>SI-21</t>
  </si>
  <si>
    <t>Pajiesio g.</t>
  </si>
  <si>
    <t>SI-22</t>
  </si>
  <si>
    <t>SI-23</t>
  </si>
  <si>
    <t>SI-24</t>
  </si>
  <si>
    <t>Mikalinė</t>
  </si>
  <si>
    <t>SI-25</t>
  </si>
  <si>
    <t>Rūda</t>
  </si>
  <si>
    <t>SI-26</t>
  </si>
  <si>
    <t>Maldabūdis–Sarginė</t>
  </si>
  <si>
    <t>SI-27</t>
  </si>
  <si>
    <t>Pagraižys</t>
  </si>
  <si>
    <t>SI-28</t>
  </si>
  <si>
    <t>Plento g.–Šilavoto fermos</t>
  </si>
  <si>
    <t>SI-29</t>
  </si>
  <si>
    <t>Takelio g.–Karklų g.</t>
  </si>
  <si>
    <t>SI-30</t>
  </si>
  <si>
    <t>Karklų g.</t>
  </si>
  <si>
    <t>SI-31</t>
  </si>
  <si>
    <t>Molinė</t>
  </si>
  <si>
    <t>SI-32</t>
  </si>
  <si>
    <t>SI-33</t>
  </si>
  <si>
    <t>SI-34</t>
  </si>
  <si>
    <t>SI-35</t>
  </si>
  <si>
    <t>SI-36</t>
  </si>
  <si>
    <t>SI-37</t>
  </si>
  <si>
    <t>SI-38</t>
  </si>
  <si>
    <t>SI-39</t>
  </si>
  <si>
    <t>SI-40</t>
  </si>
  <si>
    <t>SI-41</t>
  </si>
  <si>
    <t>SI-42</t>
  </si>
  <si>
    <t>SI-43</t>
  </si>
  <si>
    <t>SI-44</t>
  </si>
  <si>
    <t>Šiauliškių g.</t>
  </si>
  <si>
    <t>SI-45</t>
  </si>
  <si>
    <t>Karjero g.</t>
  </si>
  <si>
    <t>SI-46</t>
  </si>
  <si>
    <t>Miško g.–Prienlaukis</t>
  </si>
  <si>
    <t>SI-47</t>
  </si>
  <si>
    <t>Miško g.–miškas</t>
  </si>
  <si>
    <t>SI-48</t>
  </si>
  <si>
    <t>SI-49</t>
  </si>
  <si>
    <t>SI-50</t>
  </si>
  <si>
    <t>Meškapievės g.–Miško g.</t>
  </si>
  <si>
    <t>SI-51</t>
  </si>
  <si>
    <t>SI-52</t>
  </si>
  <si>
    <t>Kaštonų g. akligatvis</t>
  </si>
  <si>
    <t>SI-53</t>
  </si>
  <si>
    <t>Miško g.–Mokyklos g.</t>
  </si>
  <si>
    <t>SI-54</t>
  </si>
  <si>
    <t>Laukų g.–Miško g.</t>
  </si>
  <si>
    <t>SI-55</t>
  </si>
  <si>
    <t>Juodaraisčio g.–fermos</t>
  </si>
  <si>
    <t>SI-56</t>
  </si>
  <si>
    <t>Meškapievės g.</t>
  </si>
  <si>
    <t>SI-57</t>
  </si>
  <si>
    <t>SI-58</t>
  </si>
  <si>
    <t>SI-59</t>
  </si>
  <si>
    <t>SI-60</t>
  </si>
  <si>
    <t>Pašilės g.–Mokyklos g. sandėliai</t>
  </si>
  <si>
    <t>SI-61</t>
  </si>
  <si>
    <t>Pašilės g.–Tylos g.</t>
  </si>
  <si>
    <t>SI-62</t>
  </si>
  <si>
    <t>Lakštingalų g.–Tylos g.</t>
  </si>
  <si>
    <t>SI-63</t>
  </si>
  <si>
    <t>SI-64</t>
  </si>
  <si>
    <t>Pagirėliai</t>
  </si>
  <si>
    <t>SI-65</t>
  </si>
  <si>
    <t>SI-66</t>
  </si>
  <si>
    <t>SI-67</t>
  </si>
  <si>
    <t>Pašlavančio piliakalnis</t>
  </si>
  <si>
    <t>SI-68</t>
  </si>
  <si>
    <t>SI-69</t>
  </si>
  <si>
    <t>SI-70</t>
  </si>
  <si>
    <t>Mokyklos g.–Sodybų g.</t>
  </si>
  <si>
    <t>SI-71</t>
  </si>
  <si>
    <t>SI-72</t>
  </si>
  <si>
    <t>SI-73</t>
  </si>
  <si>
    <t>SI-74</t>
  </si>
  <si>
    <t>SI-75</t>
  </si>
  <si>
    <t>Ąžuolų g.–Jaunimo g.</t>
  </si>
  <si>
    <t>SI-76</t>
  </si>
  <si>
    <t>Jaunimo g.–Meškinės g.</t>
  </si>
  <si>
    <t>SI-77</t>
  </si>
  <si>
    <t>Meškinės g.</t>
  </si>
  <si>
    <t>SI-78</t>
  </si>
  <si>
    <t>SI-79</t>
  </si>
  <si>
    <t>Naujasis Skrynupis</t>
  </si>
  <si>
    <t>SI-80</t>
  </si>
  <si>
    <t>Meškinės g.–Kuišiai</t>
  </si>
  <si>
    <t>SI-81</t>
  </si>
  <si>
    <t>SI-82</t>
  </si>
  <si>
    <t>SI-83</t>
  </si>
  <si>
    <t>Posūkio g.</t>
  </si>
  <si>
    <t>SI-84</t>
  </si>
  <si>
    <t>SI-85</t>
  </si>
  <si>
    <t>SI-86</t>
  </si>
  <si>
    <t>Tilto g.</t>
  </si>
  <si>
    <t>SI-87</t>
  </si>
  <si>
    <t>Koplyčios g.</t>
  </si>
  <si>
    <t>SI-88</t>
  </si>
  <si>
    <t>Jiesios g. akligatvis</t>
  </si>
  <si>
    <t>SI-89</t>
  </si>
  <si>
    <t>SI-90</t>
  </si>
  <si>
    <t>Girininkijos g.–Girininkijos g. 7</t>
  </si>
  <si>
    <t>SI-91</t>
  </si>
  <si>
    <t>Ramybės g. akligatvis</t>
  </si>
  <si>
    <t>SI-92</t>
  </si>
  <si>
    <t>Smėlio g.–Lašašos g.</t>
  </si>
  <si>
    <t>SI-93</t>
  </si>
  <si>
    <t>SI-94</t>
  </si>
  <si>
    <t>Tylos g. akligatvis</t>
  </si>
  <si>
    <t>SI-95</t>
  </si>
  <si>
    <t>Ąžuolų g.–akligatvis</t>
  </si>
  <si>
    <t>Stakliškių seniūnija</t>
  </si>
  <si>
    <t>ST-1</t>
  </si>
  <si>
    <t>ST-3</t>
  </si>
  <si>
    <t>Dzūkų g.</t>
  </si>
  <si>
    <t>ST-4</t>
  </si>
  <si>
    <t>ST-5</t>
  </si>
  <si>
    <t>ST-6</t>
  </si>
  <si>
    <t>ST-7</t>
  </si>
  <si>
    <t>ST-8</t>
  </si>
  <si>
    <t>ST-9</t>
  </si>
  <si>
    <t>ST-10</t>
  </si>
  <si>
    <t>ST-11</t>
  </si>
  <si>
    <t>Pašto g.</t>
  </si>
  <si>
    <t>ST-12</t>
  </si>
  <si>
    <t>Alšios g.</t>
  </si>
  <si>
    <t>ST-13</t>
  </si>
  <si>
    <t>ST-14</t>
  </si>
  <si>
    <t>ST-15</t>
  </si>
  <si>
    <t>ST-16</t>
  </si>
  <si>
    <t>ST-17</t>
  </si>
  <si>
    <t>ST-18</t>
  </si>
  <si>
    <t>ST-19</t>
  </si>
  <si>
    <t>ST-20</t>
  </si>
  <si>
    <t>ST-21</t>
  </si>
  <si>
    <t>ST-22</t>
  </si>
  <si>
    <t>ST-23</t>
  </si>
  <si>
    <t>ST-24</t>
  </si>
  <si>
    <t>ST-25</t>
  </si>
  <si>
    <t>ST-26</t>
  </si>
  <si>
    <t>ST-27</t>
  </si>
  <si>
    <t>ST-28</t>
  </si>
  <si>
    <t>ST-29</t>
  </si>
  <si>
    <t>ST-30</t>
  </si>
  <si>
    <t>ST-31</t>
  </si>
  <si>
    <t>ST-32</t>
  </si>
  <si>
    <t>ST-33</t>
  </si>
  <si>
    <t>ST-34</t>
  </si>
  <si>
    <t>ST-35</t>
  </si>
  <si>
    <t>ST-36</t>
  </si>
  <si>
    <t>ST-37</t>
  </si>
  <si>
    <t>ST-38</t>
  </si>
  <si>
    <t>ST-39</t>
  </si>
  <si>
    <t>ST-40</t>
  </si>
  <si>
    <t>ST-41</t>
  </si>
  <si>
    <t>ST-42</t>
  </si>
  <si>
    <t>ST-43</t>
  </si>
  <si>
    <t>ST-44</t>
  </si>
  <si>
    <t>Šermukšnių g.</t>
  </si>
  <si>
    <t>ST-45</t>
  </si>
  <si>
    <t>ST-46</t>
  </si>
  <si>
    <t>ST-47</t>
  </si>
  <si>
    <t>ST-48</t>
  </si>
  <si>
    <t>ST-49</t>
  </si>
  <si>
    <t>ST-50</t>
  </si>
  <si>
    <t>ST-51</t>
  </si>
  <si>
    <t>ST-52</t>
  </si>
  <si>
    <t>ST-53</t>
  </si>
  <si>
    <t>ST-54</t>
  </si>
  <si>
    <t>ST-55</t>
  </si>
  <si>
    <t>ST-56</t>
  </si>
  <si>
    <t>ST-57</t>
  </si>
  <si>
    <t>ST-58</t>
  </si>
  <si>
    <t>ST-59</t>
  </si>
  <si>
    <t>ST-60</t>
  </si>
  <si>
    <t>ST-61</t>
  </si>
  <si>
    <t>Gražioji g.</t>
  </si>
  <si>
    <t>ST-62</t>
  </si>
  <si>
    <t>ST-63</t>
  </si>
  <si>
    <t>ST-64</t>
  </si>
  <si>
    <t>ST-65</t>
  </si>
  <si>
    <t>Virkiaus g.</t>
  </si>
  <si>
    <t>ST-66</t>
  </si>
  <si>
    <t>ST-67</t>
  </si>
  <si>
    <t>ST-68</t>
  </si>
  <si>
    <t>ST-69</t>
  </si>
  <si>
    <t>Šaltalankių g.</t>
  </si>
  <si>
    <t>ST-70</t>
  </si>
  <si>
    <t>ST-71</t>
  </si>
  <si>
    <t>ST-72</t>
  </si>
  <si>
    <t>Artojų g.</t>
  </si>
  <si>
    <t>ST-73</t>
  </si>
  <si>
    <t>ST-74</t>
  </si>
  <si>
    <t>ST-75</t>
  </si>
  <si>
    <t>ST-76</t>
  </si>
  <si>
    <t>ST-77</t>
  </si>
  <si>
    <t>ST-78</t>
  </si>
  <si>
    <t>Žolynų g.</t>
  </si>
  <si>
    <t>ST-79</t>
  </si>
  <si>
    <t>ST-80</t>
  </si>
  <si>
    <t>ST-81</t>
  </si>
  <si>
    <t>Laumių g.</t>
  </si>
  <si>
    <t>ST-82</t>
  </si>
  <si>
    <t>ST-83</t>
  </si>
  <si>
    <t>Užuguosčio g.</t>
  </si>
  <si>
    <t>ST-84</t>
  </si>
  <si>
    <t>ST-85</t>
  </si>
  <si>
    <t>ST-86</t>
  </si>
  <si>
    <t>ST-87</t>
  </si>
  <si>
    <t>Guostaus g.</t>
  </si>
  <si>
    <t>ST-88</t>
  </si>
  <si>
    <t>ST-89</t>
  </si>
  <si>
    <t>ST-90</t>
  </si>
  <si>
    <t>ST-91</t>
  </si>
  <si>
    <t>ST-92</t>
  </si>
  <si>
    <t>ST-93</t>
  </si>
  <si>
    <t>Gelužio g.</t>
  </si>
  <si>
    <t>ST-94</t>
  </si>
  <si>
    <t>ST-95</t>
  </si>
  <si>
    <t>ST-96</t>
  </si>
  <si>
    <t>ST-97</t>
  </si>
  <si>
    <t>ST-98</t>
  </si>
  <si>
    <t>ST-99</t>
  </si>
  <si>
    <t>ST-100</t>
  </si>
  <si>
    <t>ST-101</t>
  </si>
  <si>
    <t>ST-102</t>
  </si>
  <si>
    <t>ST-103</t>
  </si>
  <si>
    <t>ST-104</t>
  </si>
  <si>
    <t>ST-105</t>
  </si>
  <si>
    <t>ST-106</t>
  </si>
  <si>
    <t>ST-107</t>
  </si>
  <si>
    <t>ST-108</t>
  </si>
  <si>
    <t>ST-109</t>
  </si>
  <si>
    <t>Bažnyčios g.</t>
  </si>
  <si>
    <t>ST-110</t>
  </si>
  <si>
    <t>ST-111</t>
  </si>
  <si>
    <t>ST-112</t>
  </si>
  <si>
    <t>ST-113</t>
  </si>
  <si>
    <t>ST-114</t>
  </si>
  <si>
    <t>ST-115</t>
  </si>
  <si>
    <t>ST-116</t>
  </si>
  <si>
    <t>ST-117</t>
  </si>
  <si>
    <t>ST-118</t>
  </si>
  <si>
    <t>ST-119</t>
  </si>
  <si>
    <t>ST-120</t>
  </si>
  <si>
    <t>ST-121</t>
  </si>
  <si>
    <t>ST-122</t>
  </si>
  <si>
    <t>ST-123</t>
  </si>
  <si>
    <t>ST-124</t>
  </si>
  <si>
    <t>Ievų g.</t>
  </si>
  <si>
    <t>ST-125</t>
  </si>
  <si>
    <t>ST-126</t>
  </si>
  <si>
    <t>ST-127</t>
  </si>
  <si>
    <t>ST-128</t>
  </si>
  <si>
    <t>ST-129</t>
  </si>
  <si>
    <t>ST-130</t>
  </si>
  <si>
    <t>Turistų g.</t>
  </si>
  <si>
    <t>ST-131</t>
  </si>
  <si>
    <t>ST-132</t>
  </si>
  <si>
    <t>ST-133</t>
  </si>
  <si>
    <t>ST-134</t>
  </si>
  <si>
    <t>ST-135</t>
  </si>
  <si>
    <t>ST-136</t>
  </si>
  <si>
    <t>ST-137</t>
  </si>
  <si>
    <t>Paverknio g.</t>
  </si>
  <si>
    <t>ST-138</t>
  </si>
  <si>
    <t>ST-139</t>
  </si>
  <si>
    <t>ST-140</t>
  </si>
  <si>
    <t>ST-141</t>
  </si>
  <si>
    <t>ST-142</t>
  </si>
  <si>
    <t>ST-143</t>
  </si>
  <si>
    <t>ST-144</t>
  </si>
  <si>
    <t>ST-145</t>
  </si>
  <si>
    <t>ST-146</t>
  </si>
  <si>
    <t>ST-147</t>
  </si>
  <si>
    <t>ST-148</t>
  </si>
  <si>
    <t>ST-149</t>
  </si>
  <si>
    <t>ST-150</t>
  </si>
  <si>
    <t>ST-151</t>
  </si>
  <si>
    <t>ST-152</t>
  </si>
  <si>
    <t>ST-153</t>
  </si>
  <si>
    <t>ST-154</t>
  </si>
  <si>
    <t>ST-155</t>
  </si>
  <si>
    <t>ST-156</t>
  </si>
  <si>
    <t>ST-157</t>
  </si>
  <si>
    <t>ST-158</t>
  </si>
  <si>
    <t>ST-159</t>
  </si>
  <si>
    <t>ST-160</t>
  </si>
  <si>
    <t>ST-161</t>
  </si>
  <si>
    <t>ST-162</t>
  </si>
  <si>
    <t>ST-163</t>
  </si>
  <si>
    <t>ST-164</t>
  </si>
  <si>
    <t>ST-165</t>
  </si>
  <si>
    <t>ST-166</t>
  </si>
  <si>
    <t>ST-167</t>
  </si>
  <si>
    <t>ST-168</t>
  </si>
  <si>
    <t>ST-169</t>
  </si>
  <si>
    <t>ST-170</t>
  </si>
  <si>
    <t>ST-171</t>
  </si>
  <si>
    <t>ST-172</t>
  </si>
  <si>
    <t>ST-173</t>
  </si>
  <si>
    <t>ST-174</t>
  </si>
  <si>
    <t>ST-175</t>
  </si>
  <si>
    <t>Aukštoji g.</t>
  </si>
  <si>
    <t>ST-176</t>
  </si>
  <si>
    <t>Gražučių g.</t>
  </si>
  <si>
    <t>ST-177</t>
  </si>
  <si>
    <t>ST-178</t>
  </si>
  <si>
    <t>ST-179</t>
  </si>
  <si>
    <t>ST-180</t>
  </si>
  <si>
    <t>ST-181</t>
  </si>
  <si>
    <t>ST-182</t>
  </si>
  <si>
    <t>Žiedo g.</t>
  </si>
  <si>
    <t>ST-183</t>
  </si>
  <si>
    <t>ST-184</t>
  </si>
  <si>
    <t>ST-185</t>
  </si>
  <si>
    <t>ST-186</t>
  </si>
  <si>
    <t>Veiverių seniūnija</t>
  </si>
  <si>
    <t>VE-1</t>
  </si>
  <si>
    <t>VE-2</t>
  </si>
  <si>
    <t>VE-3</t>
  </si>
  <si>
    <t>VE-4</t>
  </si>
  <si>
    <t>VE-5</t>
  </si>
  <si>
    <t>VE-6</t>
  </si>
  <si>
    <t>VE-7</t>
  </si>
  <si>
    <t>VE-8</t>
  </si>
  <si>
    <t>Švaros g.</t>
  </si>
  <si>
    <t>VE-9</t>
  </si>
  <si>
    <t>Pramonės</t>
  </si>
  <si>
    <t>VE-10</t>
  </si>
  <si>
    <t>VE-11</t>
  </si>
  <si>
    <t>VE-12</t>
  </si>
  <si>
    <t>VE-14</t>
  </si>
  <si>
    <t>Petkeliškių g.</t>
  </si>
  <si>
    <t>VE-15</t>
  </si>
  <si>
    <t>Čiurlių g.</t>
  </si>
  <si>
    <t>VE-16</t>
  </si>
  <si>
    <t>VE-17</t>
  </si>
  <si>
    <t>VE-18</t>
  </si>
  <si>
    <t>VE-19</t>
  </si>
  <si>
    <t>VE-20</t>
  </si>
  <si>
    <t>Minties takas</t>
  </si>
  <si>
    <t>VE-21</t>
  </si>
  <si>
    <t>VE-22</t>
  </si>
  <si>
    <t>VE-23</t>
  </si>
  <si>
    <t>VE-24</t>
  </si>
  <si>
    <t>Rytų g.</t>
  </si>
  <si>
    <t>VE-25</t>
  </si>
  <si>
    <t>VE-26</t>
  </si>
  <si>
    <t>Suvalkiečių g.</t>
  </si>
  <si>
    <t>VE-27</t>
  </si>
  <si>
    <t>VE-28</t>
  </si>
  <si>
    <t>Vienkiemių g.</t>
  </si>
  <si>
    <t>VE-29</t>
  </si>
  <si>
    <t>Ūkininkų</t>
  </si>
  <si>
    <t>VE-30</t>
  </si>
  <si>
    <t>Kapinių 1</t>
  </si>
  <si>
    <t>VE-31</t>
  </si>
  <si>
    <t>Kapinių 2</t>
  </si>
  <si>
    <t>VE-32</t>
  </si>
  <si>
    <t>VE-33</t>
  </si>
  <si>
    <t>Draustinio</t>
  </si>
  <si>
    <t>VE-34</t>
  </si>
  <si>
    <t>VE-35</t>
  </si>
  <si>
    <t>VE-36</t>
  </si>
  <si>
    <t>Pakalnės 5</t>
  </si>
  <si>
    <t>VE-37</t>
  </si>
  <si>
    <t>VE-38</t>
  </si>
  <si>
    <t>VE-39</t>
  </si>
  <si>
    <t>VE-40</t>
  </si>
  <si>
    <t>VE-41</t>
  </si>
  <si>
    <t>VE-42</t>
  </si>
  <si>
    <t>VE-43</t>
  </si>
  <si>
    <t>VE-44</t>
  </si>
  <si>
    <t>P. Puskunigio g.</t>
  </si>
  <si>
    <t>VE-45</t>
  </si>
  <si>
    <t>VE-46</t>
  </si>
  <si>
    <t>Liepų al</t>
  </si>
  <si>
    <t>VE-47</t>
  </si>
  <si>
    <t>VE-48</t>
  </si>
  <si>
    <t>VE-49</t>
  </si>
  <si>
    <t>Orbitos g.</t>
  </si>
  <si>
    <t>VE-50</t>
  </si>
  <si>
    <t>VE-51</t>
  </si>
  <si>
    <t>VE-52</t>
  </si>
  <si>
    <t>Ramumos 1</t>
  </si>
  <si>
    <t>VE-53</t>
  </si>
  <si>
    <t>Ramumos 2</t>
  </si>
  <si>
    <t>VE-54</t>
  </si>
  <si>
    <t>Mažoji g.</t>
  </si>
  <si>
    <t>VE-55</t>
  </si>
  <si>
    <t>Vairuotojų g.</t>
  </si>
  <si>
    <t>VE-56</t>
  </si>
  <si>
    <t>Dargynės</t>
  </si>
  <si>
    <t>VE-57</t>
  </si>
  <si>
    <t>Vairuotojų g. 15</t>
  </si>
  <si>
    <t>VE-58</t>
  </si>
  <si>
    <t>Patašinės g.</t>
  </si>
  <si>
    <t>VE-59</t>
  </si>
  <si>
    <t>Patašinės 1</t>
  </si>
  <si>
    <t>VE-60</t>
  </si>
  <si>
    <t>VE-61</t>
  </si>
  <si>
    <t>VE-62</t>
  </si>
  <si>
    <t>VE-63</t>
  </si>
  <si>
    <t>VE-64</t>
  </si>
  <si>
    <t>Geležinkelio g.</t>
  </si>
  <si>
    <t>VE-65</t>
  </si>
  <si>
    <t>Naujakurių</t>
  </si>
  <si>
    <t>VE-66</t>
  </si>
  <si>
    <t>VE-67</t>
  </si>
  <si>
    <t>VE-68</t>
  </si>
  <si>
    <t>Pranaitinės</t>
  </si>
  <si>
    <t>VE-69</t>
  </si>
  <si>
    <t>Bandokelis</t>
  </si>
  <si>
    <t>VE-70</t>
  </si>
  <si>
    <t>VE-71</t>
  </si>
  <si>
    <t>VE-72</t>
  </si>
  <si>
    <t>VE-73</t>
  </si>
  <si>
    <t>VE-74</t>
  </si>
  <si>
    <t>A. Kučingio g.</t>
  </si>
  <si>
    <t>VE-75</t>
  </si>
  <si>
    <t>VE-76</t>
  </si>
  <si>
    <t>VE-77</t>
  </si>
  <si>
    <t>VE-78</t>
  </si>
  <si>
    <t>Šilėnų g.</t>
  </si>
  <si>
    <t>VE-79</t>
  </si>
  <si>
    <t>Agrokoncerno</t>
  </si>
  <si>
    <t>VE-80</t>
  </si>
  <si>
    <t>Žibučių g.</t>
  </si>
  <si>
    <t>VE-81</t>
  </si>
  <si>
    <t>Žibučių 15</t>
  </si>
  <si>
    <t>VE-82</t>
  </si>
  <si>
    <t>Ragaišinės g.</t>
  </si>
  <si>
    <t>VE-83</t>
  </si>
  <si>
    <t>VE-84</t>
  </si>
  <si>
    <t>Pievų 17</t>
  </si>
  <si>
    <t>VE-85</t>
  </si>
  <si>
    <t>Pušynėlio g.</t>
  </si>
  <si>
    <t>VE-86</t>
  </si>
  <si>
    <t>Pušinėlio 6</t>
  </si>
  <si>
    <t>VE-87</t>
  </si>
  <si>
    <t>VE-88</t>
  </si>
  <si>
    <t>Miško 16</t>
  </si>
  <si>
    <t>VE-89</t>
  </si>
  <si>
    <t>VE-90</t>
  </si>
  <si>
    <t>Rytų 5</t>
  </si>
  <si>
    <t>VE-91</t>
  </si>
  <si>
    <t>Belevičių g.</t>
  </si>
  <si>
    <t>VE-92</t>
  </si>
  <si>
    <t>Žirgyno g.</t>
  </si>
  <si>
    <t>VE-93</t>
  </si>
  <si>
    <t>Žirgyno 25</t>
  </si>
  <si>
    <t>VE-94</t>
  </si>
  <si>
    <t>Žirgyno 16</t>
  </si>
  <si>
    <t>VE-95</t>
  </si>
  <si>
    <t>VE-96</t>
  </si>
  <si>
    <t>VE-97</t>
  </si>
  <si>
    <t>Smėlyno g.</t>
  </si>
  <si>
    <t>VE-98</t>
  </si>
  <si>
    <t>Medžiotojų 3</t>
  </si>
  <si>
    <t>VE-99</t>
  </si>
  <si>
    <t>Pakeklio</t>
  </si>
  <si>
    <t>VE-100</t>
  </si>
  <si>
    <t>Darbininkų g.</t>
  </si>
  <si>
    <t>VE-101</t>
  </si>
  <si>
    <t>Darbininkų 4</t>
  </si>
  <si>
    <t>VE-102</t>
  </si>
  <si>
    <t>Skučų</t>
  </si>
  <si>
    <t>VE-103</t>
  </si>
  <si>
    <t>Barauskinės g.</t>
  </si>
  <si>
    <t>VE-104</t>
  </si>
  <si>
    <t>Barauskinės 1</t>
  </si>
  <si>
    <t>VE-105</t>
  </si>
  <si>
    <t>Keklio</t>
  </si>
  <si>
    <t>VE-106</t>
  </si>
  <si>
    <t>Spūdupio</t>
  </si>
  <si>
    <t>VE-107</t>
  </si>
  <si>
    <t>Barauskinės 4</t>
  </si>
  <si>
    <t>VE-108</t>
  </si>
  <si>
    <t>VE-109</t>
  </si>
  <si>
    <t>Rudės</t>
  </si>
  <si>
    <t>VE-110</t>
  </si>
  <si>
    <t>VE-111</t>
  </si>
  <si>
    <t>VE-112</t>
  </si>
  <si>
    <t>VE-113</t>
  </si>
  <si>
    <t>VE-114</t>
  </si>
  <si>
    <t>VE-115</t>
  </si>
  <si>
    <t>Jungties g.</t>
  </si>
  <si>
    <t>VE-116</t>
  </si>
  <si>
    <t>Molinės</t>
  </si>
  <si>
    <t>VE-117</t>
  </si>
  <si>
    <t>Gėlyno g.</t>
  </si>
  <si>
    <t>VE-118</t>
  </si>
  <si>
    <t>Gėlyno 15</t>
  </si>
  <si>
    <t>VE-119</t>
  </si>
  <si>
    <t>Medžiotojų g.</t>
  </si>
  <si>
    <t>VE-120</t>
  </si>
  <si>
    <t>VE-121</t>
  </si>
  <si>
    <t>VE-122</t>
  </si>
  <si>
    <t>VE-123</t>
  </si>
  <si>
    <t>Sodų .</t>
  </si>
  <si>
    <t>VE-124</t>
  </si>
  <si>
    <t>Viemuonios g.</t>
  </si>
  <si>
    <t>VE-125</t>
  </si>
  <si>
    <t>Sodų 4</t>
  </si>
  <si>
    <t>VE-126</t>
  </si>
  <si>
    <t>Žemdirbių g.</t>
  </si>
  <si>
    <t>VE-127</t>
  </si>
  <si>
    <t>Liepabūdžio</t>
  </si>
  <si>
    <t>VE-128</t>
  </si>
  <si>
    <t>VE-129</t>
  </si>
  <si>
    <t>Pagirio 5</t>
  </si>
  <si>
    <t>VE-130</t>
  </si>
  <si>
    <t>Pajiesio</t>
  </si>
  <si>
    <t>VE-131</t>
  </si>
  <si>
    <t>Degimų</t>
  </si>
  <si>
    <t>VE-132</t>
  </si>
  <si>
    <t>Vienybės g.</t>
  </si>
  <si>
    <t>VE-133</t>
  </si>
  <si>
    <t>Būdviečių g.</t>
  </si>
  <si>
    <t>VE-134</t>
  </si>
  <si>
    <t>Būdviečių 10</t>
  </si>
  <si>
    <t>VE-135</t>
  </si>
  <si>
    <t>Bityno</t>
  </si>
  <si>
    <t>VE-136</t>
  </si>
  <si>
    <t>Juodupio</t>
  </si>
  <si>
    <t>VE-137</t>
  </si>
  <si>
    <t>VE-138</t>
  </si>
  <si>
    <t>Ragavos</t>
  </si>
  <si>
    <t>VE-139</t>
  </si>
  <si>
    <t>Samaniškių</t>
  </si>
  <si>
    <t>VE-140</t>
  </si>
  <si>
    <t>Būbautiškių</t>
  </si>
  <si>
    <t>VE-141</t>
  </si>
  <si>
    <t>Grigaliūnų</t>
  </si>
  <si>
    <t>VE-142</t>
  </si>
  <si>
    <t>Bagotiškių</t>
  </si>
  <si>
    <t>VE-143</t>
  </si>
  <si>
    <t>Lauko 1</t>
  </si>
  <si>
    <t>VE-144</t>
  </si>
  <si>
    <t>VE-145</t>
  </si>
  <si>
    <t>Blidžiakupsčio</t>
  </si>
  <si>
    <t>VE-146</t>
  </si>
  <si>
    <t>Slyvų g.</t>
  </si>
  <si>
    <t>VE-147</t>
  </si>
  <si>
    <t>Leskavos g.</t>
  </si>
  <si>
    <t>VE-148</t>
  </si>
  <si>
    <t>VE-149</t>
  </si>
  <si>
    <t>Barsukinės</t>
  </si>
  <si>
    <t>VE-150</t>
  </si>
  <si>
    <t>Puziškių</t>
  </si>
  <si>
    <t>VE-151</t>
  </si>
  <si>
    <t>Gražės</t>
  </si>
  <si>
    <t>VE-152</t>
  </si>
  <si>
    <t>Būdvičio2</t>
  </si>
  <si>
    <t>VE-153</t>
  </si>
  <si>
    <t>Kubelciškių</t>
  </si>
  <si>
    <t>VE-154</t>
  </si>
  <si>
    <t>Tvenkinio 1</t>
  </si>
  <si>
    <t>VE-155</t>
  </si>
  <si>
    <t>VE-156</t>
  </si>
  <si>
    <t>Gyvenvietės</t>
  </si>
  <si>
    <t>VE-157</t>
  </si>
  <si>
    <t>Meškynų</t>
  </si>
  <si>
    <t>VE-158</t>
  </si>
  <si>
    <t>VE-159</t>
  </si>
  <si>
    <t>VE-160</t>
  </si>
  <si>
    <t>Cikabūdės</t>
  </si>
  <si>
    <t>VE-161</t>
  </si>
  <si>
    <t>Rūdupio</t>
  </si>
  <si>
    <t>VE-162</t>
  </si>
  <si>
    <t>Didžiupio g.</t>
  </si>
  <si>
    <t>VE-163</t>
  </si>
  <si>
    <t>Gandrų g.</t>
  </si>
  <si>
    <t>VE-164</t>
  </si>
  <si>
    <t>Gervių g.</t>
  </si>
  <si>
    <t>VE-165</t>
  </si>
  <si>
    <t>Varnėnų g.</t>
  </si>
  <si>
    <t>VE-166</t>
  </si>
  <si>
    <t>VE-167</t>
  </si>
  <si>
    <t>Sniegenų g.</t>
  </si>
  <si>
    <t>VE-168</t>
  </si>
  <si>
    <t>Gijos g.</t>
  </si>
  <si>
    <t>VE-169</t>
  </si>
  <si>
    <t>Kedrų g.</t>
  </si>
  <si>
    <t>VE-170</t>
  </si>
  <si>
    <t>Akacijų g.</t>
  </si>
  <si>
    <t>VE-171</t>
  </si>
  <si>
    <t>VE-172</t>
  </si>
  <si>
    <t>VE-173</t>
  </si>
  <si>
    <t>Aronijų g.</t>
  </si>
  <si>
    <t>VE-174</t>
  </si>
  <si>
    <t>Jovarų g.</t>
  </si>
  <si>
    <t>VE-175</t>
  </si>
  <si>
    <t>VE-176</t>
  </si>
  <si>
    <t>VE-177</t>
  </si>
  <si>
    <t>Bendrijos g.</t>
  </si>
  <si>
    <t>VE-178</t>
  </si>
  <si>
    <t>VE-179</t>
  </si>
  <si>
    <t>VE-180</t>
  </si>
  <si>
    <t>VE-181</t>
  </si>
  <si>
    <t>Pakalnučių g.</t>
  </si>
  <si>
    <t>VE-182</t>
  </si>
  <si>
    <t>VE-183</t>
  </si>
  <si>
    <t>Pavasario g.</t>
  </si>
  <si>
    <t>VE-184</t>
  </si>
  <si>
    <t>VE-185</t>
  </si>
  <si>
    <t>Linksmoji g.</t>
  </si>
  <si>
    <t>VE-186</t>
  </si>
  <si>
    <t>Paupio takas</t>
  </si>
  <si>
    <t>VE-187</t>
  </si>
  <si>
    <t>Alyvų takas</t>
  </si>
  <si>
    <t>VE-188</t>
  </si>
  <si>
    <t>Vilties takas</t>
  </si>
  <si>
    <t>VE-189</t>
  </si>
  <si>
    <t>Žvejų takas</t>
  </si>
  <si>
    <t>VE-190</t>
  </si>
  <si>
    <t>Centrinis takas</t>
  </si>
  <si>
    <t>VE-191</t>
  </si>
  <si>
    <t>Rytų takas</t>
  </si>
  <si>
    <t>VE-192</t>
  </si>
  <si>
    <t>Smilgų takas</t>
  </si>
  <si>
    <t>VE-193</t>
  </si>
  <si>
    <t>Algirdų takas</t>
  </si>
  <si>
    <t>VE-194</t>
  </si>
  <si>
    <t>Purienų takas</t>
  </si>
  <si>
    <t>VE-195</t>
  </si>
  <si>
    <t>VE-196</t>
  </si>
  <si>
    <t>Eglių 1</t>
  </si>
  <si>
    <t>VE-197</t>
  </si>
  <si>
    <t>VE-198</t>
  </si>
  <si>
    <t>VE-199</t>
  </si>
  <si>
    <t>VE-200</t>
  </si>
  <si>
    <t>VE-201</t>
  </si>
  <si>
    <t>Girnikijos</t>
  </si>
  <si>
    <t>VE-202</t>
  </si>
  <si>
    <t>VE-203</t>
  </si>
  <si>
    <t>Lazdynų g.</t>
  </si>
  <si>
    <t>VE-204</t>
  </si>
  <si>
    <t>VE-205</t>
  </si>
  <si>
    <t>VE-206</t>
  </si>
  <si>
    <t>VE-207</t>
  </si>
  <si>
    <t>Jūrės kel.</t>
  </si>
  <si>
    <t>VE-208</t>
  </si>
  <si>
    <t>Tulpių g.</t>
  </si>
  <si>
    <t>VE-209</t>
  </si>
  <si>
    <t>VE-210</t>
  </si>
  <si>
    <t>VE-211</t>
  </si>
  <si>
    <t>VE-212</t>
  </si>
  <si>
    <t>Narcizų g.</t>
  </si>
  <si>
    <t>VE-213</t>
  </si>
  <si>
    <t>VE-214</t>
  </si>
  <si>
    <t>Snieguolių g.</t>
  </si>
  <si>
    <t>VE-215</t>
  </si>
  <si>
    <t>Bijūnų g.</t>
  </si>
  <si>
    <t>VE-216</t>
  </si>
  <si>
    <t>Frezijų g.</t>
  </si>
  <si>
    <t>VE-217</t>
  </si>
  <si>
    <t>VE-218</t>
  </si>
  <si>
    <t>VE-219</t>
  </si>
  <si>
    <t>VE-220</t>
  </si>
  <si>
    <t>Raganių g.</t>
  </si>
  <si>
    <t>VE-221</t>
  </si>
  <si>
    <t>Našlaičių g.</t>
  </si>
  <si>
    <t>VE-222</t>
  </si>
  <si>
    <t>Aguonų g.</t>
  </si>
  <si>
    <t>VE-223</t>
  </si>
  <si>
    <t>Krokų g.</t>
  </si>
  <si>
    <t>VE-224</t>
  </si>
  <si>
    <t>Kardelių g.</t>
  </si>
  <si>
    <t>VE-225</t>
  </si>
  <si>
    <t>VE-226</t>
  </si>
  <si>
    <t>Strazdų g.</t>
  </si>
  <si>
    <t>VE-227</t>
  </si>
  <si>
    <t>Zylių g.</t>
  </si>
  <si>
    <t>VE-228</t>
  </si>
  <si>
    <t>Kėkštų g.</t>
  </si>
  <si>
    <t>VE-229</t>
  </si>
  <si>
    <t>Šarkų g.</t>
  </si>
  <si>
    <t>VE-230</t>
  </si>
  <si>
    <t>Apuokų g.</t>
  </si>
  <si>
    <t>VE-231</t>
  </si>
  <si>
    <t>Genių g.</t>
  </si>
  <si>
    <t>VE-232</t>
  </si>
  <si>
    <t>VE-233</t>
  </si>
  <si>
    <t>Pempių g.</t>
  </si>
  <si>
    <t>VE-234</t>
  </si>
  <si>
    <t>Lapių g.</t>
  </si>
  <si>
    <t>VE-235</t>
  </si>
  <si>
    <t>Voverių g.</t>
  </si>
  <si>
    <t>VE-236</t>
  </si>
  <si>
    <t>Kiaunių g.</t>
  </si>
  <si>
    <t>VE-237</t>
  </si>
  <si>
    <t>Elnių g.</t>
  </si>
  <si>
    <t>VE-238</t>
  </si>
  <si>
    <t>Briedžių g.</t>
  </si>
  <si>
    <t>VE-239</t>
  </si>
  <si>
    <t>Stirnų g.</t>
  </si>
  <si>
    <t>VE-240</t>
  </si>
  <si>
    <t>Šernų g.</t>
  </si>
  <si>
    <t>VE-241</t>
  </si>
  <si>
    <t>Kiškių g.</t>
  </si>
  <si>
    <t>VE-242</t>
  </si>
  <si>
    <t>Abrikosų g.</t>
  </si>
  <si>
    <t>VE-243</t>
  </si>
  <si>
    <t>Kriaušių g.</t>
  </si>
  <si>
    <t>VE-244</t>
  </si>
  <si>
    <t>Obuolių g.</t>
  </si>
  <si>
    <t>VE-245</t>
  </si>
  <si>
    <t>VE-246</t>
  </si>
  <si>
    <t>VE-247</t>
  </si>
  <si>
    <t>Smilgių g.</t>
  </si>
  <si>
    <t>VE-248</t>
  </si>
  <si>
    <t>VE-249</t>
  </si>
  <si>
    <t>VE-250</t>
  </si>
  <si>
    <t>Kamanių g.</t>
  </si>
  <si>
    <t>VE-251</t>
  </si>
  <si>
    <t>Audėjų g.</t>
  </si>
  <si>
    <t>VE-252</t>
  </si>
  <si>
    <t>Siuvėjų g.</t>
  </si>
  <si>
    <t>VE-253</t>
  </si>
  <si>
    <t>Svirplių g.</t>
  </si>
  <si>
    <t>VE-254</t>
  </si>
  <si>
    <t>Driežų g.</t>
  </si>
  <si>
    <t>VE-255</t>
  </si>
  <si>
    <t>Vanagų g.</t>
  </si>
  <si>
    <t>VE-256</t>
  </si>
  <si>
    <t>Sakalų g.</t>
  </si>
  <si>
    <t>VE-257</t>
  </si>
  <si>
    <t>Latvių g.</t>
  </si>
  <si>
    <t>VE-258</t>
  </si>
  <si>
    <t>Upeivių g.</t>
  </si>
  <si>
    <t>VE-259</t>
  </si>
  <si>
    <t>Žalčių g.</t>
  </si>
  <si>
    <t>VE-260</t>
  </si>
  <si>
    <t>VE-261</t>
  </si>
  <si>
    <t>Drugelių g.</t>
  </si>
  <si>
    <t>VE-262</t>
  </si>
  <si>
    <t>Erelių g.</t>
  </si>
  <si>
    <t>VE-263</t>
  </si>
  <si>
    <t>VE-264</t>
  </si>
  <si>
    <t>VE-265</t>
  </si>
  <si>
    <t>Kurapkų g.</t>
  </si>
  <si>
    <t>VE-266</t>
  </si>
  <si>
    <t>Intako g.</t>
  </si>
  <si>
    <t>VE-267</t>
  </si>
  <si>
    <t>Saulės g.</t>
  </si>
  <si>
    <t>VE-268</t>
  </si>
  <si>
    <t>Šalavijų g.</t>
  </si>
  <si>
    <t>VE-269</t>
  </si>
  <si>
    <t>VE-270</t>
  </si>
  <si>
    <t>VE-271</t>
  </si>
  <si>
    <t>Žiedų g.</t>
  </si>
  <si>
    <t>VE-272</t>
  </si>
  <si>
    <t>VE-273</t>
  </si>
  <si>
    <t>Aušrinės g.</t>
  </si>
  <si>
    <t>VE-274</t>
  </si>
  <si>
    <t>VE-275</t>
  </si>
  <si>
    <t>VE-276</t>
  </si>
  <si>
    <t>Drebulių g.</t>
  </si>
  <si>
    <t>VE-277</t>
  </si>
  <si>
    <t>VE-278</t>
  </si>
  <si>
    <t>Simno g.</t>
  </si>
  <si>
    <t>VE-279</t>
  </si>
  <si>
    <t>Kelmės g.</t>
  </si>
  <si>
    <t>VE-280</t>
  </si>
  <si>
    <t>VE-281</t>
  </si>
  <si>
    <t>VE-282</t>
  </si>
  <si>
    <t>VE-283</t>
  </si>
  <si>
    <t>Rugiagėlių g.</t>
  </si>
  <si>
    <t>VE-284</t>
  </si>
  <si>
    <t>VE-285</t>
  </si>
  <si>
    <t>VE-286</t>
  </si>
  <si>
    <t>VE-287</t>
  </si>
  <si>
    <t>VE-288</t>
  </si>
  <si>
    <t>Daugilių g.</t>
  </si>
  <si>
    <t>VE-289</t>
  </si>
  <si>
    <t>Slankų g.</t>
  </si>
  <si>
    <t>VE-290</t>
  </si>
  <si>
    <t>Kregždžių g.</t>
  </si>
  <si>
    <t>VE-291</t>
  </si>
  <si>
    <t>VE-292</t>
  </si>
  <si>
    <t>VE-293</t>
  </si>
  <si>
    <t>Riešuto 1</t>
  </si>
  <si>
    <t>VE-294</t>
  </si>
  <si>
    <t>Riešuto g.</t>
  </si>
  <si>
    <t>VE-295</t>
  </si>
  <si>
    <t>Guobų g.</t>
  </si>
  <si>
    <t>VE-296</t>
  </si>
  <si>
    <t>Gluosnių g.</t>
  </si>
  <si>
    <t>VE-297</t>
  </si>
  <si>
    <t>Trešnių g.</t>
  </si>
  <si>
    <t>VE-298</t>
  </si>
  <si>
    <t>VE-299</t>
  </si>
  <si>
    <t>VE-300</t>
  </si>
  <si>
    <t>Skroblų g.</t>
  </si>
  <si>
    <t>VE-301</t>
  </si>
  <si>
    <t>VE-302</t>
  </si>
  <si>
    <t>VE-303</t>
  </si>
  <si>
    <t>VE-304</t>
  </si>
  <si>
    <t>VE-305</t>
  </si>
  <si>
    <t>VE-306</t>
  </si>
  <si>
    <t>Karklių g.</t>
  </si>
  <si>
    <t>VE-307</t>
  </si>
  <si>
    <t>VE-308</t>
  </si>
  <si>
    <t>Kmynų g.</t>
  </si>
  <si>
    <t>VE-309</t>
  </si>
  <si>
    <t>VE-310</t>
  </si>
  <si>
    <t>VE-311</t>
  </si>
  <si>
    <t>VE-312</t>
  </si>
  <si>
    <t>VE-313</t>
  </si>
  <si>
    <t>VE-314</t>
  </si>
  <si>
    <t>Smėlio 1</t>
  </si>
  <si>
    <t>VE-315</t>
  </si>
  <si>
    <t>Griaustinio g.</t>
  </si>
  <si>
    <t>VE-316</t>
  </si>
  <si>
    <t>Bičių g.</t>
  </si>
  <si>
    <t>VE-317</t>
  </si>
  <si>
    <t>Apynių g.</t>
  </si>
  <si>
    <t>VE-318</t>
  </si>
  <si>
    <t>Apynių 1</t>
  </si>
  <si>
    <t>VE-319</t>
  </si>
  <si>
    <t>Apynių 2</t>
  </si>
  <si>
    <t>VE-320</t>
  </si>
  <si>
    <t>Apynių 3</t>
  </si>
  <si>
    <t>VE-321</t>
  </si>
  <si>
    <t>Mėtų g.</t>
  </si>
  <si>
    <t>VE-322</t>
  </si>
  <si>
    <t>VE-323</t>
  </si>
  <si>
    <t>Rytų 1</t>
  </si>
  <si>
    <t>VE-324</t>
  </si>
  <si>
    <t>VE-325</t>
  </si>
  <si>
    <t>Mėtų 1</t>
  </si>
  <si>
    <t>VE-326</t>
  </si>
  <si>
    <t>Mėtų 2</t>
  </si>
  <si>
    <t>VE-327</t>
  </si>
  <si>
    <t>VE-328</t>
  </si>
  <si>
    <t>Pelėdų g.</t>
  </si>
  <si>
    <t>VE-329</t>
  </si>
  <si>
    <t>VE-330</t>
  </si>
  <si>
    <t>VE-331</t>
  </si>
  <si>
    <t>Žilvičių g.</t>
  </si>
  <si>
    <t>VE-332</t>
  </si>
  <si>
    <t>Pilvės g.</t>
  </si>
  <si>
    <t>VE-333</t>
  </si>
  <si>
    <t>Griovio g.</t>
  </si>
  <si>
    <t>VE-334</t>
  </si>
  <si>
    <t>VE-335</t>
  </si>
  <si>
    <t>VE-336</t>
  </si>
  <si>
    <t>VE-337</t>
  </si>
  <si>
    <t>VE-338</t>
  </si>
  <si>
    <t>Pušų 1</t>
  </si>
  <si>
    <t>VE-339</t>
  </si>
  <si>
    <t>Kamanių 1</t>
  </si>
  <si>
    <t>VE-340</t>
  </si>
  <si>
    <t>Varnėnų 1</t>
  </si>
  <si>
    <t>VE-341</t>
  </si>
  <si>
    <t>Varnėnų 2</t>
  </si>
  <si>
    <t>VE-342</t>
  </si>
  <si>
    <t>VE-343</t>
  </si>
  <si>
    <t>VE-344</t>
  </si>
  <si>
    <t>Kamanių 2</t>
  </si>
  <si>
    <t>VE-345</t>
  </si>
  <si>
    <t>Kamanių 3</t>
  </si>
  <si>
    <t>VE-346</t>
  </si>
  <si>
    <t>Kamanių 4</t>
  </si>
  <si>
    <t>VE-347</t>
  </si>
  <si>
    <t>Sodų 1</t>
  </si>
  <si>
    <t>VE-348</t>
  </si>
  <si>
    <t>VE-349</t>
  </si>
  <si>
    <t>Žaltynės 1</t>
  </si>
  <si>
    <t>VE-350</t>
  </si>
  <si>
    <t>Žaltynės tak.</t>
  </si>
  <si>
    <t>VE-351</t>
  </si>
  <si>
    <t>Žaltynės 2</t>
  </si>
  <si>
    <t>VE-352</t>
  </si>
  <si>
    <t>Žaltynės 3</t>
  </si>
  <si>
    <t>VE-353</t>
  </si>
  <si>
    <t>Žaltynės 4</t>
  </si>
  <si>
    <t>VE-354</t>
  </si>
  <si>
    <t>Stirnų tak.</t>
  </si>
  <si>
    <t>VE-355</t>
  </si>
  <si>
    <t>Tvenkinio tak.</t>
  </si>
  <si>
    <t>VE-356</t>
  </si>
  <si>
    <t>Šernų tak.</t>
  </si>
  <si>
    <t>VE-357</t>
  </si>
  <si>
    <t>Rožių tak.</t>
  </si>
  <si>
    <t>VE-358</t>
  </si>
  <si>
    <t>Tulpių tak.</t>
  </si>
  <si>
    <t>VE-359</t>
  </si>
  <si>
    <t>Alyvų tak.</t>
  </si>
  <si>
    <t>VE-360</t>
  </si>
  <si>
    <t>VE-361</t>
  </si>
  <si>
    <t>VE-362</t>
  </si>
  <si>
    <t>Pakraščio g.</t>
  </si>
  <si>
    <t>VE-363</t>
  </si>
  <si>
    <t>Pakrasščio 1</t>
  </si>
  <si>
    <t>VE-364</t>
  </si>
  <si>
    <t>Pakrasčio 2</t>
  </si>
  <si>
    <t>VE-365</t>
  </si>
  <si>
    <t>Alyvų 1</t>
  </si>
  <si>
    <t>VE-366</t>
  </si>
  <si>
    <t>Alyvų 2</t>
  </si>
  <si>
    <t>VE-367</t>
  </si>
  <si>
    <t>VE-368</t>
  </si>
  <si>
    <t>VE-369</t>
  </si>
  <si>
    <t>VE-370</t>
  </si>
  <si>
    <t>VE-371</t>
  </si>
  <si>
    <t>Eglynėlio g.</t>
  </si>
  <si>
    <t>VE-372</t>
  </si>
  <si>
    <t>VE-373</t>
  </si>
  <si>
    <t>Pelynų g.</t>
  </si>
  <si>
    <t>VE-374</t>
  </si>
  <si>
    <t>Braškių g.</t>
  </si>
  <si>
    <t>VE-375</t>
  </si>
  <si>
    <t>Vakarų g.</t>
  </si>
  <si>
    <t>VE-376</t>
  </si>
  <si>
    <t>VE-377</t>
  </si>
  <si>
    <t>Luokės g.</t>
  </si>
  <si>
    <t>VE-378</t>
  </si>
  <si>
    <t>Bebrų tak.</t>
  </si>
  <si>
    <t>VE-379</t>
  </si>
  <si>
    <t>Žalčių tak.</t>
  </si>
  <si>
    <t>Naujosios Ūtos seniūnija</t>
  </si>
  <si>
    <t>PA-39</t>
  </si>
  <si>
    <t>PA-40</t>
  </si>
  <si>
    <t>PA-41</t>
  </si>
  <si>
    <t>PA-50</t>
  </si>
  <si>
    <t>Unikalus objekto kodas</t>
  </si>
  <si>
    <t>44/2021133</t>
  </si>
  <si>
    <t>440040305888</t>
  </si>
  <si>
    <t>44/2023261</t>
  </si>
  <si>
    <t>440040384463</t>
  </si>
  <si>
    <t>44/1463744</t>
  </si>
  <si>
    <t>44/1437408</t>
  </si>
  <si>
    <t>440021918278</t>
  </si>
  <si>
    <t>44/190822</t>
  </si>
  <si>
    <t>44/1317642</t>
  </si>
  <si>
    <t>44/1519088</t>
  </si>
  <si>
    <t>440023675169</t>
  </si>
  <si>
    <t>44/1346997</t>
  </si>
  <si>
    <t>44/2229209</t>
  </si>
  <si>
    <t>44/1317639</t>
  </si>
  <si>
    <t>44/1742634</t>
  </si>
  <si>
    <t>440030958402</t>
  </si>
  <si>
    <t>44/1523047</t>
  </si>
  <si>
    <t>440023781939</t>
  </si>
  <si>
    <t>44/2004234</t>
  </si>
  <si>
    <t>440039562179</t>
  </si>
  <si>
    <t>44/191435</t>
  </si>
  <si>
    <t>440002827090</t>
  </si>
  <si>
    <t>44/1317663</t>
  </si>
  <si>
    <t>44/1587951</t>
  </si>
  <si>
    <t>44/1580328</t>
  </si>
  <si>
    <t>44/1519085</t>
  </si>
  <si>
    <t>44/1972596</t>
  </si>
  <si>
    <t>440038312746</t>
  </si>
  <si>
    <t>44/2059465</t>
  </si>
  <si>
    <t>440042343660</t>
  </si>
  <si>
    <t>44/185867</t>
  </si>
  <si>
    <t>440002732107</t>
  </si>
  <si>
    <t>44/1588704</t>
  </si>
  <si>
    <t>440026065461</t>
  </si>
  <si>
    <t>44/2045961</t>
  </si>
  <si>
    <t>44/1594211</t>
  </si>
  <si>
    <t>440026234366</t>
  </si>
  <si>
    <t>44/1444330</t>
  </si>
  <si>
    <t>440022060097</t>
  </si>
  <si>
    <t>44/1319366</t>
  </si>
  <si>
    <t>44/2045962</t>
  </si>
  <si>
    <t>440041602182</t>
  </si>
  <si>
    <t>44/1521337</t>
  </si>
  <si>
    <t>440023737426</t>
  </si>
  <si>
    <t>44/177206</t>
  </si>
  <si>
    <t>440002595173</t>
  </si>
  <si>
    <t>44/1519086</t>
  </si>
  <si>
    <t>44/1519087</t>
  </si>
  <si>
    <t>440023675158</t>
  </si>
  <si>
    <t>44/2357822</t>
  </si>
  <si>
    <t>44/2378185</t>
  </si>
  <si>
    <t>44/2237915</t>
  </si>
  <si>
    <t>44/2388488</t>
  </si>
  <si>
    <t>44/2387049</t>
  </si>
  <si>
    <t>44/2387051</t>
  </si>
  <si>
    <t>44/2387052</t>
  </si>
  <si>
    <t>44/2387053</t>
  </si>
  <si>
    <t>44/2387050</t>
  </si>
  <si>
    <t>44/2389210</t>
  </si>
  <si>
    <t>44/2388527</t>
  </si>
  <si>
    <t>44/2389212</t>
  </si>
  <si>
    <t>44/2389213</t>
  </si>
  <si>
    <t>44/2383089</t>
  </si>
  <si>
    <t>PR-207    BA-111</t>
  </si>
  <si>
    <t>PR-206    BA-110</t>
  </si>
  <si>
    <t>44/2387418</t>
  </si>
  <si>
    <t>44/2387419</t>
  </si>
  <si>
    <t>Pradžios ir pabaigos koordinatės (ašinė linija)</t>
  </si>
  <si>
    <t>44/238787</t>
  </si>
  <si>
    <t>44/2387411</t>
  </si>
  <si>
    <t>44/2387408</t>
  </si>
  <si>
    <t>44/2387413</t>
  </si>
  <si>
    <t>44/2392033</t>
  </si>
  <si>
    <t>44/2387420</t>
  </si>
  <si>
    <t>44/2388893</t>
  </si>
  <si>
    <t>44/2391832</t>
  </si>
  <si>
    <t>44/2391406</t>
  </si>
  <si>
    <t>44/2387373</t>
  </si>
  <si>
    <t>44/2392034</t>
  </si>
  <si>
    <t>44/2383430</t>
  </si>
  <si>
    <t>44/2385756</t>
  </si>
  <si>
    <t>44/238573</t>
  </si>
  <si>
    <t>44/2383633</t>
  </si>
  <si>
    <t>Važiuojamosios dalies plotis, m</t>
  </si>
  <si>
    <t>44/2386317</t>
  </si>
  <si>
    <t>44/2392035</t>
  </si>
  <si>
    <t>44/1491456</t>
  </si>
  <si>
    <t>44/1445104</t>
  </si>
  <si>
    <t>44/1976459</t>
  </si>
  <si>
    <t>Čepeliškės–Pakampiškiai</t>
  </si>
  <si>
    <t>Čepeliškės–Kliokiškės I</t>
  </si>
  <si>
    <t>Čepeliškės–Kliokiškės II</t>
  </si>
  <si>
    <t>44/2383088</t>
  </si>
  <si>
    <t>44/2383258</t>
  </si>
  <si>
    <t>44/2383432</t>
  </si>
  <si>
    <t>44/2392043</t>
  </si>
  <si>
    <t>Iiv</t>
  </si>
  <si>
    <t>44/2392055</t>
  </si>
  <si>
    <t>44/2392056</t>
  </si>
  <si>
    <t>PA-65 / AS-42</t>
  </si>
  <si>
    <t>44/2384217</t>
  </si>
  <si>
    <t>PA-71 / AS-60</t>
  </si>
  <si>
    <t>44/2392036</t>
  </si>
  <si>
    <t>44/2392044</t>
  </si>
  <si>
    <t>44/2392042</t>
  </si>
  <si>
    <t>44/2381299</t>
  </si>
  <si>
    <t>44/2389541</t>
  </si>
  <si>
    <t>44/2383261</t>
  </si>
  <si>
    <t>PR-160 / AS-13</t>
  </si>
  <si>
    <t>44/2376387</t>
  </si>
  <si>
    <t>44/2382392</t>
  </si>
  <si>
    <t>Aptarnaujanti (C2)</t>
  </si>
  <si>
    <t>44/2375711</t>
  </si>
  <si>
    <t>44/2375710</t>
  </si>
  <si>
    <t>44/2382395</t>
  </si>
  <si>
    <t>44/2383260</t>
  </si>
  <si>
    <t>PR-155 / AS-8</t>
  </si>
  <si>
    <t>77/2375769</t>
  </si>
  <si>
    <t>44/2375709</t>
  </si>
  <si>
    <t>PR-204 / BA-108</t>
  </si>
  <si>
    <t>44/2378166</t>
  </si>
  <si>
    <t>44/2381988</t>
  </si>
  <si>
    <t>44/2374278</t>
  </si>
  <si>
    <t>44/2381992</t>
  </si>
  <si>
    <t>44/2382004</t>
  </si>
  <si>
    <t>44/2381981</t>
  </si>
  <si>
    <t>44/2381984</t>
  </si>
  <si>
    <t>44/2377006</t>
  </si>
  <si>
    <t>44/2381998</t>
  </si>
  <si>
    <t>44/2377438</t>
  </si>
  <si>
    <t>44/2381986</t>
  </si>
  <si>
    <t>44/2381997</t>
  </si>
  <si>
    <t>44/2377442</t>
  </si>
  <si>
    <t>44/2381985</t>
  </si>
  <si>
    <t>44/23819870</t>
  </si>
  <si>
    <t>44/2382005</t>
  </si>
  <si>
    <t>44/2376999</t>
  </si>
  <si>
    <t>44/2377437</t>
  </si>
  <si>
    <t>44/2374289</t>
  </si>
  <si>
    <t>44/2374286</t>
  </si>
  <si>
    <t>44/2374277</t>
  </si>
  <si>
    <t>44/2374290</t>
  </si>
  <si>
    <t>PA-78 / AS-67</t>
  </si>
  <si>
    <t>PR-169 / AS-26</t>
  </si>
  <si>
    <t>44/2380862</t>
  </si>
  <si>
    <t>Pagalbinė (D)</t>
  </si>
  <si>
    <t>44/2380863</t>
  </si>
  <si>
    <t>44/2380870</t>
  </si>
  <si>
    <t>44/2378176</t>
  </si>
  <si>
    <t>44/2380871</t>
  </si>
  <si>
    <t>PA-76 / AS-65</t>
  </si>
  <si>
    <t>44/2380387</t>
  </si>
  <si>
    <t>44/2378171</t>
  </si>
  <si>
    <t>PA-84 / AS-73</t>
  </si>
  <si>
    <t>44/2387455</t>
  </si>
  <si>
    <t>PA-66 / AS-52</t>
  </si>
  <si>
    <t>44/2380872</t>
  </si>
  <si>
    <t>44/2378172</t>
  </si>
  <si>
    <t>44/2377374</t>
  </si>
  <si>
    <t>44/2416589</t>
  </si>
  <si>
    <t>IV</t>
  </si>
  <si>
    <t>7,80</t>
  </si>
  <si>
    <t>44/2422198</t>
  </si>
  <si>
    <t>44/2420277</t>
  </si>
  <si>
    <t>44/2420270</t>
  </si>
  <si>
    <t>44/2416587</t>
  </si>
  <si>
    <t>44/2416586</t>
  </si>
  <si>
    <t>44/2411341</t>
  </si>
  <si>
    <t>44/2422197</t>
  </si>
  <si>
    <t>44/2422180</t>
  </si>
  <si>
    <t>PA-16 / AS-8</t>
  </si>
  <si>
    <t>44/2420272</t>
  </si>
  <si>
    <t>PA-15 / AS-8</t>
  </si>
  <si>
    <t>44/2418045</t>
  </si>
  <si>
    <t>44/2418046</t>
  </si>
  <si>
    <t>44/2420268</t>
  </si>
  <si>
    <t>44/2420267</t>
  </si>
  <si>
    <t>44/2420266</t>
  </si>
  <si>
    <t>44/2420265</t>
  </si>
  <si>
    <t>44/2420264</t>
  </si>
  <si>
    <t>PA-85 / AS-74</t>
  </si>
  <si>
    <t>44/2408217</t>
  </si>
  <si>
    <t>PA-82 / AS-71</t>
  </si>
  <si>
    <t>44/2406042</t>
  </si>
  <si>
    <t>PA-81 / AS-70</t>
  </si>
  <si>
    <t>44/2416585</t>
  </si>
  <si>
    <t>PA-77 / AS-66</t>
  </si>
  <si>
    <t>44/2411337</t>
  </si>
  <si>
    <t>PA-75 / AS-64</t>
  </si>
  <si>
    <t>44/2418033</t>
  </si>
  <si>
    <t>PA-74 / AS-63</t>
  </si>
  <si>
    <t>44/2418044</t>
  </si>
  <si>
    <t>PA-73 / AS-62</t>
  </si>
  <si>
    <t>44/2392040</t>
  </si>
  <si>
    <t>PA-69 / AS-58</t>
  </si>
  <si>
    <t>44/2411338</t>
  </si>
  <si>
    <t>PA-67 / AS-53</t>
  </si>
  <si>
    <t>44/2418042</t>
  </si>
  <si>
    <t>PA-64 / AS-18</t>
  </si>
  <si>
    <t>44/2408220</t>
  </si>
  <si>
    <t>44/2422199</t>
  </si>
  <si>
    <t>44/2420278</t>
  </si>
  <si>
    <t>44/2416592</t>
  </si>
  <si>
    <t>44/2410926</t>
  </si>
  <si>
    <t>44/2410927</t>
  </si>
  <si>
    <t>44/2410928</t>
  </si>
  <si>
    <t>44/2410929</t>
  </si>
  <si>
    <t>44/2410930</t>
  </si>
  <si>
    <t>44/2410931</t>
  </si>
  <si>
    <t>44/2410932</t>
  </si>
  <si>
    <t>44/2404519</t>
  </si>
  <si>
    <t>44/2408269</t>
  </si>
  <si>
    <t>44/2408270</t>
  </si>
  <si>
    <t>44/2411336</t>
  </si>
  <si>
    <t>44/2404530</t>
  </si>
  <si>
    <t>44/2404532</t>
  </si>
  <si>
    <t>44/2404522</t>
  </si>
  <si>
    <t>44/2411339</t>
  </si>
  <si>
    <t>44/2404527</t>
  </si>
  <si>
    <t>44/2408219</t>
  </si>
  <si>
    <t>44/2411952</t>
  </si>
  <si>
    <t>44/2404531</t>
  </si>
  <si>
    <t>44/2407349</t>
  </si>
  <si>
    <t>44/2404529</t>
  </si>
  <si>
    <t>44/2404528</t>
  </si>
  <si>
    <t>44/2431052</t>
  </si>
  <si>
    <t>44/2430021</t>
  </si>
  <si>
    <t>44/2430025</t>
  </si>
  <si>
    <t>44/2430022</t>
  </si>
  <si>
    <t>44/2430023</t>
  </si>
  <si>
    <t>44/2430024</t>
  </si>
  <si>
    <t>44/2389211</t>
  </si>
  <si>
    <t>44/2430963</t>
  </si>
  <si>
    <t>44/2430964</t>
  </si>
  <si>
    <t>44/2430966</t>
  </si>
  <si>
    <t>44/2431056</t>
  </si>
  <si>
    <t>44/2430967</t>
  </si>
  <si>
    <t>44/2430028</t>
  </si>
  <si>
    <t>44/2430027</t>
  </si>
  <si>
    <t>44/2430026</t>
  </si>
  <si>
    <t>44/2431055</t>
  </si>
  <si>
    <t>44/2431054</t>
  </si>
  <si>
    <t>44/2431057</t>
  </si>
  <si>
    <t>44/2426709</t>
  </si>
  <si>
    <t>44/2429381</t>
  </si>
  <si>
    <t>44/2429650</t>
  </si>
  <si>
    <t>44/2390511</t>
  </si>
  <si>
    <t>44/2390514</t>
  </si>
  <si>
    <t>44/2390512</t>
  </si>
  <si>
    <t>44/2428388</t>
  </si>
  <si>
    <t>44/2378183</t>
  </si>
  <si>
    <t>IS-61 / PA-51</t>
  </si>
  <si>
    <t>IS-60 / PA-45</t>
  </si>
  <si>
    <t>IS-62 / PA-52</t>
  </si>
  <si>
    <t>44/2429382</t>
  </si>
  <si>
    <t>IS-63 / PA-53</t>
  </si>
  <si>
    <t>44/2389566</t>
  </si>
  <si>
    <t>44/2430029</t>
  </si>
  <si>
    <t>44/2389448</t>
  </si>
  <si>
    <t>44/2429377</t>
  </si>
  <si>
    <t>44/2429378</t>
  </si>
  <si>
    <t>44/2389564</t>
  </si>
  <si>
    <t>44/2429379</t>
  </si>
  <si>
    <t>44/2389542</t>
  </si>
  <si>
    <t>44/2389543</t>
  </si>
  <si>
    <t>44/2389544</t>
  </si>
  <si>
    <t>44/2389560</t>
  </si>
  <si>
    <t>44/2389561</t>
  </si>
  <si>
    <t>44/2390513</t>
  </si>
  <si>
    <t>44/2429380</t>
  </si>
  <si>
    <t>44/2389562</t>
  </si>
  <si>
    <t>44/2426706</t>
  </si>
  <si>
    <t>44/2428758</t>
  </si>
  <si>
    <t>BA-132</t>
  </si>
  <si>
    <t>44/1445106</t>
  </si>
  <si>
    <t>44/1445099</t>
  </si>
  <si>
    <t>Pagalbinė (D) (D2)</t>
  </si>
  <si>
    <t>Pagalbinė (D) (D kategorija)</t>
  </si>
  <si>
    <t xml:space="preserve">Pagalbinė (D) </t>
  </si>
  <si>
    <t>PR-190 / AS-48</t>
  </si>
  <si>
    <t>44/2429699</t>
  </si>
  <si>
    <t>44/2429703</t>
  </si>
  <si>
    <t>44/2430141</t>
  </si>
  <si>
    <t>44/2429700</t>
  </si>
  <si>
    <t>44/2430142</t>
  </si>
  <si>
    <t>44/2430736</t>
  </si>
  <si>
    <t>44/2430421</t>
  </si>
  <si>
    <t>44/2429702</t>
  </si>
  <si>
    <t>44/2430144</t>
  </si>
  <si>
    <t>44/2429422</t>
  </si>
  <si>
    <t>44/2429423</t>
  </si>
  <si>
    <t>44/2429424</t>
  </si>
  <si>
    <t>44/2429531</t>
  </si>
  <si>
    <t>44/2429425</t>
  </si>
  <si>
    <t>44/2429701</t>
  </si>
  <si>
    <t>44/2429426</t>
  </si>
  <si>
    <t>44/2429427</t>
  </si>
  <si>
    <t>44/2430423</t>
  </si>
  <si>
    <t>44/2430424</t>
  </si>
  <si>
    <t>44/2430425</t>
  </si>
  <si>
    <t>44/2430426</t>
  </si>
  <si>
    <t>44/2429645</t>
  </si>
  <si>
    <t>44/2429646</t>
  </si>
  <si>
    <t>44/2429647</t>
  </si>
  <si>
    <t>44/2430430</t>
  </si>
  <si>
    <t>44/2429648</t>
  </si>
  <si>
    <t>44/2430431</t>
  </si>
  <si>
    <t>PA-79 / AS-68</t>
  </si>
  <si>
    <t>44/1742270</t>
  </si>
  <si>
    <t>44/2399303</t>
  </si>
  <si>
    <t>44/2399299</t>
  </si>
  <si>
    <t>44/2021132</t>
  </si>
  <si>
    <t>PA-5</t>
  </si>
  <si>
    <t>44/2422179</t>
  </si>
  <si>
    <t>PA-31</t>
  </si>
  <si>
    <t>PR-141</t>
  </si>
  <si>
    <t>`</t>
  </si>
  <si>
    <t>6056423,6</t>
  </si>
  <si>
    <t>495383,25</t>
  </si>
  <si>
    <t>6058206,4</t>
  </si>
  <si>
    <t>493616,3</t>
  </si>
  <si>
    <t>PR-165 /AS-22</t>
  </si>
  <si>
    <t>PR-166 / AS-23</t>
  </si>
  <si>
    <t>PR-167 /AS-24</t>
  </si>
  <si>
    <t>PR-168 / AS-25</t>
  </si>
  <si>
    <t>PR-205 / BA-109</t>
  </si>
  <si>
    <t>PR-203 / BA-107</t>
  </si>
  <si>
    <t>PR-202 / BA-106</t>
  </si>
  <si>
    <t>PR-149 / AS-2</t>
  </si>
  <si>
    <t>ST-2</t>
  </si>
  <si>
    <t>44/2444858</t>
  </si>
  <si>
    <t>44/2444855</t>
  </si>
  <si>
    <t>44/2444854</t>
  </si>
  <si>
    <t>44/2422088</t>
  </si>
  <si>
    <t>44/2422089</t>
  </si>
  <si>
    <t>44/2422090</t>
  </si>
  <si>
    <t>44/2422091</t>
  </si>
  <si>
    <t>44/2422092</t>
  </si>
  <si>
    <t>44/2422093</t>
  </si>
  <si>
    <t>44/2418910</t>
  </si>
  <si>
    <t>44/2422095</t>
  </si>
  <si>
    <t>44/2418911</t>
  </si>
  <si>
    <t>44/2422094</t>
  </si>
  <si>
    <t>44/2418912</t>
  </si>
  <si>
    <t>44/2418913</t>
  </si>
  <si>
    <t>44/2418914</t>
  </si>
  <si>
    <t xml:space="preserve"> </t>
  </si>
  <si>
    <t>NA-17</t>
  </si>
  <si>
    <t>44/2418915</t>
  </si>
  <si>
    <t>44/2418916</t>
  </si>
  <si>
    <t>44/2422102</t>
  </si>
  <si>
    <t>44/2418917</t>
  </si>
  <si>
    <t>44/2422097</t>
  </si>
  <si>
    <t>44/2422098</t>
  </si>
  <si>
    <t>44/2422099</t>
  </si>
  <si>
    <t>44/2422100</t>
  </si>
  <si>
    <t>44/2422101</t>
  </si>
  <si>
    <t>44/2422096</t>
  </si>
  <si>
    <t>44/2429695</t>
  </si>
  <si>
    <t>44/2429697</t>
  </si>
  <si>
    <t>44/2429530</t>
  </si>
  <si>
    <t>44/2429532</t>
  </si>
  <si>
    <t>44/2387415</t>
  </si>
  <si>
    <t>44/2387417</t>
  </si>
  <si>
    <t>44/2422178</t>
  </si>
  <si>
    <t>44/1972681</t>
  </si>
  <si>
    <t>44/2378045</t>
  </si>
  <si>
    <t>44/2404397</t>
  </si>
  <si>
    <t>IS-58 / AS-19</t>
  </si>
  <si>
    <t>IS-59 / AS-20</t>
  </si>
  <si>
    <t>IS-64 / PA-57</t>
  </si>
  <si>
    <t>IS-65 / PA-58</t>
  </si>
  <si>
    <t>IS-66 / PA-59</t>
  </si>
  <si>
    <t>IS-67 / PA-60</t>
  </si>
  <si>
    <t>IS-68 / PA-61</t>
  </si>
  <si>
    <t>IS-69 / PA-62</t>
  </si>
  <si>
    <t>IS-71 / PA-49</t>
  </si>
  <si>
    <t>6,30</t>
  </si>
  <si>
    <t>3,22</t>
  </si>
  <si>
    <t>44/2422103</t>
  </si>
  <si>
    <t>PA-63 / AS-17</t>
  </si>
  <si>
    <t>PA-70 / AS-59</t>
  </si>
  <si>
    <t>PA-72 / AS-61</t>
  </si>
  <si>
    <t>PA-80 / AS-69</t>
  </si>
  <si>
    <t>PA-83 / AS-72</t>
  </si>
  <si>
    <t>PA-87 / AS-55</t>
  </si>
  <si>
    <t>PA-86 / AS-75</t>
  </si>
  <si>
    <t>PR-148 / AS-1</t>
  </si>
  <si>
    <t>PR-150 / AS-3</t>
  </si>
  <si>
    <t>PR-151 / AS-4</t>
  </si>
  <si>
    <t>PR-152 / AS-5</t>
  </si>
  <si>
    <t>PR-153 / AS-6</t>
  </si>
  <si>
    <t>PR-154 / AS-7</t>
  </si>
  <si>
    <t>PR-156 / AS-9</t>
  </si>
  <si>
    <t>PR-157 / AS-10</t>
  </si>
  <si>
    <t>PR-158 / AS-11</t>
  </si>
  <si>
    <t>PR-159 / AS-12</t>
  </si>
  <si>
    <t>PR-161 / AS-14</t>
  </si>
  <si>
    <t>PR-162 / AS-15</t>
  </si>
  <si>
    <t>PR-163 / AS-16</t>
  </si>
  <si>
    <t>PR-164 / AS-21</t>
  </si>
  <si>
    <t>PR-170 / AS-27</t>
  </si>
  <si>
    <t>PR-171 / AS-28</t>
  </si>
  <si>
    <t>PR-172 / AS-29</t>
  </si>
  <si>
    <t>PR-173 / AS-30</t>
  </si>
  <si>
    <t>PR-175 / AS-32</t>
  </si>
  <si>
    <t>SI-96</t>
  </si>
  <si>
    <t>PR-201 / BA-105</t>
  </si>
  <si>
    <t>PR-200 / BA-104</t>
  </si>
  <si>
    <t>PR-199 / BA-103</t>
  </si>
  <si>
    <t>PR-197 / BA-101</t>
  </si>
  <si>
    <t>PR-196 / AS-76</t>
  </si>
  <si>
    <t>PR-195 / AS-57</t>
  </si>
  <si>
    <t>PR-198 / BA-102</t>
  </si>
  <si>
    <t>PR-193 / AS-51</t>
  </si>
  <si>
    <t>PR-194 / AS-56</t>
  </si>
  <si>
    <t>PR-192 / AS-50</t>
  </si>
  <si>
    <t>PR-177 / AS-34</t>
  </si>
  <si>
    <t>PR-178 / AS-35</t>
  </si>
  <si>
    <t>PR-179 / AS-36</t>
  </si>
  <si>
    <t>PR-180 / AS-37</t>
  </si>
  <si>
    <t>PR-182 / AS-39</t>
  </si>
  <si>
    <t>PR-183 / AS-40</t>
  </si>
  <si>
    <t>PR-184 / AS-41</t>
  </si>
  <si>
    <t>PR-185 / AS-43</t>
  </si>
  <si>
    <t>PR-186 / AS-44</t>
  </si>
  <si>
    <t>PR-187 / AS-45</t>
  </si>
  <si>
    <t>PR-188 / AS-46</t>
  </si>
  <si>
    <t>PR-189 / AS-47</t>
  </si>
  <si>
    <t>PR-176 / AS-33</t>
  </si>
  <si>
    <t>PR-181 / AS-38</t>
  </si>
  <si>
    <t>44/2527261</t>
  </si>
  <si>
    <t>44/2526912</t>
  </si>
  <si>
    <t>44/2527262</t>
  </si>
  <si>
    <t>44/2378174</t>
  </si>
  <si>
    <t>44/2531553</t>
  </si>
  <si>
    <t>44/2521834</t>
  </si>
  <si>
    <t>44/2522482</t>
  </si>
  <si>
    <t>44/2543098</t>
  </si>
  <si>
    <t>44/2545313</t>
  </si>
  <si>
    <t>44/2545312</t>
  </si>
  <si>
    <t>44/2545316</t>
  </si>
  <si>
    <t>44/2545315</t>
  </si>
  <si>
    <t>44/2545321</t>
  </si>
  <si>
    <t>44/2545317</t>
  </si>
  <si>
    <t>44/2545152</t>
  </si>
  <si>
    <t>44/2545153</t>
  </si>
  <si>
    <t>44/2544487</t>
  </si>
  <si>
    <t>Aptarnaujanti (C)</t>
  </si>
  <si>
    <t>44/2543099</t>
  </si>
  <si>
    <t>44/1551035</t>
  </si>
  <si>
    <t>44/1551034</t>
  </si>
  <si>
    <t>44/1551031</t>
  </si>
  <si>
    <t>44/1521377</t>
  </si>
  <si>
    <t>44/1594212</t>
  </si>
  <si>
    <t>44/2392666</t>
  </si>
  <si>
    <t>44/2088656</t>
  </si>
  <si>
    <t>44/2392667</t>
  </si>
  <si>
    <t>44/2392665</t>
  </si>
  <si>
    <t>44/2416937</t>
  </si>
  <si>
    <t>44/2392662</t>
  </si>
  <si>
    <t>44/2416938</t>
  </si>
  <si>
    <t>44/2416939</t>
  </si>
  <si>
    <t>44/2392668</t>
  </si>
  <si>
    <t>44/2392669</t>
  </si>
  <si>
    <t>44/2417043</t>
  </si>
  <si>
    <t>44/2388964</t>
  </si>
  <si>
    <t>44/2561149</t>
  </si>
  <si>
    <t>44/2561152</t>
  </si>
  <si>
    <t>44/2561151</t>
  </si>
  <si>
    <t>44/2561153</t>
  </si>
  <si>
    <t>44/2561155</t>
  </si>
  <si>
    <t>44/2561357</t>
  </si>
  <si>
    <t>44/2561360</t>
  </si>
  <si>
    <t>44/2561361</t>
  </si>
  <si>
    <t>44/2561363</t>
  </si>
  <si>
    <t>44/2561366</t>
  </si>
  <si>
    <t>44/2561371</t>
  </si>
  <si>
    <t>44/2561372</t>
  </si>
  <si>
    <t>44/2388890</t>
  </si>
  <si>
    <t>44/2383092</t>
  </si>
  <si>
    <t>44/2570493</t>
  </si>
  <si>
    <t>44/2570491</t>
  </si>
  <si>
    <t>44/2570496</t>
  </si>
  <si>
    <t>44/2570497</t>
  </si>
  <si>
    <t>44/2570500</t>
  </si>
  <si>
    <t>44/2570502</t>
  </si>
  <si>
    <t>44/2570501</t>
  </si>
  <si>
    <t>44/2545327</t>
  </si>
  <si>
    <t>44/2564726</t>
  </si>
  <si>
    <t>44/2545325</t>
  </si>
  <si>
    <t>44/2544489</t>
  </si>
  <si>
    <t>44/2545323</t>
  </si>
  <si>
    <t>44/2543100</t>
  </si>
  <si>
    <t>44/2544488</t>
  </si>
  <si>
    <t>44/1521378</t>
  </si>
  <si>
    <t>PR-174 /AS-31</t>
  </si>
  <si>
    <t>44/2570889</t>
  </si>
  <si>
    <t>44/2570887</t>
  </si>
  <si>
    <t>44/2570492</t>
  </si>
  <si>
    <t>44/2572725</t>
  </si>
  <si>
    <t>44/2574698</t>
  </si>
  <si>
    <t>44/2574705</t>
  </si>
  <si>
    <t>44/2574701</t>
  </si>
  <si>
    <t>44/2574717</t>
  </si>
  <si>
    <t>44/2574720</t>
  </si>
  <si>
    <t>44/2574052</t>
  </si>
  <si>
    <t>44/2574042</t>
  </si>
  <si>
    <t>44/2574161</t>
  </si>
  <si>
    <t>44/2574043</t>
  </si>
  <si>
    <t>44/2574044</t>
  </si>
  <si>
    <t>44/2574045</t>
  </si>
  <si>
    <t>44/2574046</t>
  </si>
  <si>
    <t>44/2574047</t>
  </si>
  <si>
    <t>44/2574048</t>
  </si>
  <si>
    <t>44/2574049</t>
  </si>
  <si>
    <t>44/2574051</t>
  </si>
  <si>
    <t>44/2561150</t>
  </si>
  <si>
    <t>44/2574053</t>
  </si>
  <si>
    <t>44/2574055</t>
  </si>
  <si>
    <t>44/2574162</t>
  </si>
  <si>
    <t>44/2574159</t>
  </si>
  <si>
    <t>44/2574160</t>
  </si>
  <si>
    <t>44/2574041</t>
  </si>
  <si>
    <t>44/2574040</t>
  </si>
  <si>
    <t>44/2574056</t>
  </si>
  <si>
    <t>44/2575921</t>
  </si>
  <si>
    <t>44/2575922</t>
  </si>
  <si>
    <t>44/2575925</t>
  </si>
  <si>
    <t>44/2575926</t>
  </si>
  <si>
    <t>44/2577176</t>
  </si>
  <si>
    <t>44/2575927</t>
  </si>
  <si>
    <t>44/2575928</t>
  </si>
  <si>
    <t>44/2575929</t>
  </si>
  <si>
    <t>44/2575930</t>
  </si>
  <si>
    <t>44/2575931</t>
  </si>
  <si>
    <t>44/2576139</t>
  </si>
  <si>
    <t>44/2576140</t>
  </si>
  <si>
    <t>44/2577076</t>
  </si>
  <si>
    <t>44/2577006</t>
  </si>
  <si>
    <t>44/2576931</t>
  </si>
  <si>
    <t>44/2577004</t>
  </si>
  <si>
    <t>44/2577142</t>
  </si>
  <si>
    <t>44/2577005</t>
  </si>
  <si>
    <t>44/2577143</t>
  </si>
  <si>
    <t>44/2577172</t>
  </si>
  <si>
    <t>44/2576933</t>
  </si>
  <si>
    <t>44/2576932</t>
  </si>
  <si>
    <t>44/2577175</t>
  </si>
  <si>
    <t>44/2581025</t>
  </si>
  <si>
    <t>44/2580019</t>
  </si>
  <si>
    <t>44/2578764</t>
  </si>
  <si>
    <t>44/2580021</t>
  </si>
  <si>
    <t>44/2580020</t>
  </si>
  <si>
    <t>44/2580018</t>
  </si>
  <si>
    <t>44/2582280</t>
  </si>
  <si>
    <t>44/2582278</t>
  </si>
  <si>
    <t>44/2582279</t>
  </si>
  <si>
    <t>44/2582276</t>
  </si>
  <si>
    <t>44/2582275</t>
  </si>
  <si>
    <t>44/2582277</t>
  </si>
  <si>
    <t>44/2582274</t>
  </si>
  <si>
    <t>44/2582273</t>
  </si>
  <si>
    <t>44/2582272</t>
  </si>
  <si>
    <t>44/2582283</t>
  </si>
  <si>
    <t>44/2582282</t>
  </si>
  <si>
    <t>44/2582284</t>
  </si>
  <si>
    <t>44/2570888</t>
  </si>
  <si>
    <t>44/2570886</t>
  </si>
  <si>
    <t>44/2570884</t>
  </si>
  <si>
    <t>44/2581021</t>
  </si>
  <si>
    <t>44/2581018</t>
  </si>
  <si>
    <t>44/2581016</t>
  </si>
  <si>
    <t>44/2581019</t>
  </si>
  <si>
    <t>44/2581027</t>
  </si>
  <si>
    <t>44/2581444</t>
  </si>
  <si>
    <t>44/2582281</t>
  </si>
  <si>
    <t>44/219705</t>
  </si>
  <si>
    <t>Teritorija</t>
  </si>
  <si>
    <t>44/2388965</t>
  </si>
  <si>
    <t>44/2404733</t>
  </si>
  <si>
    <t>44/2617073</t>
  </si>
  <si>
    <t>Naujojo Balbieriškio k.</t>
  </si>
  <si>
    <t>44/2617074</t>
  </si>
  <si>
    <t>44/2617075</t>
  </si>
  <si>
    <t>44/2617077</t>
  </si>
  <si>
    <t>44/2617078</t>
  </si>
  <si>
    <t>44/2617079</t>
  </si>
  <si>
    <t>44/2617080</t>
  </si>
  <si>
    <t>44/2617477</t>
  </si>
  <si>
    <t>44/2618136</t>
  </si>
  <si>
    <t>44/2617478</t>
  </si>
  <si>
    <t>44/2617405</t>
  </si>
  <si>
    <t>44/2617406</t>
  </si>
  <si>
    <t>44/2617407</t>
  </si>
  <si>
    <t>44/2617267</t>
  </si>
  <si>
    <t>44/2617408</t>
  </si>
  <si>
    <t>44/2617231</t>
  </si>
  <si>
    <t>44/2617232</t>
  </si>
  <si>
    <t>44/2617233</t>
  </si>
  <si>
    <t>44/2617409</t>
  </si>
  <si>
    <t>44/2617410</t>
  </si>
  <si>
    <t>44/2619548</t>
  </si>
  <si>
    <t>44/2617411</t>
  </si>
  <si>
    <t>44/2617234</t>
  </si>
  <si>
    <t>44/2617235</t>
  </si>
  <si>
    <t>44/2617537</t>
  </si>
  <si>
    <t>44/2617543</t>
  </si>
  <si>
    <t>44/2617546</t>
  </si>
  <si>
    <t>Pakuonio mstl.</t>
  </si>
  <si>
    <t>Pašventupio k.</t>
  </si>
  <si>
    <t>Daukšiagirės k.</t>
  </si>
  <si>
    <t>Margininkų k.</t>
  </si>
  <si>
    <t>Bačkininkėlių k.</t>
  </si>
  <si>
    <t>Naujųjų Vangų k.</t>
  </si>
  <si>
    <t>Patamulšio k.</t>
  </si>
  <si>
    <t>Dvylikių k.</t>
  </si>
  <si>
    <t>Sodybų k.</t>
  </si>
  <si>
    <t>Sabalėnų k.</t>
  </si>
  <si>
    <t xml:space="preserve">Pabališkų k. </t>
  </si>
  <si>
    <t>Pabališkių k.</t>
  </si>
  <si>
    <t>Pagaršvio k.</t>
  </si>
  <si>
    <t xml:space="preserve">Pagaršvio k. </t>
  </si>
  <si>
    <t>Ašmintos k.</t>
  </si>
  <si>
    <t>Bačkininkų k.</t>
  </si>
  <si>
    <t>Antakalnio k.</t>
  </si>
  <si>
    <t>Pošvenčio k.</t>
  </si>
  <si>
    <t>Balbieriškio mstl.</t>
  </si>
  <si>
    <t>Nešeikių k.</t>
  </si>
  <si>
    <t>Medžiukų k.</t>
  </si>
  <si>
    <t>Norkūnų k.</t>
  </si>
  <si>
    <t>Mardosų k.</t>
  </si>
  <si>
    <t>Gerulių k.</t>
  </si>
  <si>
    <t>Putrišių k.</t>
  </si>
  <si>
    <t>Žagarių k.</t>
  </si>
  <si>
    <t>Kieliško k.</t>
  </si>
  <si>
    <t>Kirmėliškių k.</t>
  </si>
  <si>
    <t>Aukštojo Balbieriškio k.</t>
  </si>
  <si>
    <t>Mackių k.</t>
  </si>
  <si>
    <t>Pramezio k.</t>
  </si>
  <si>
    <t>Sūkurių k.</t>
  </si>
  <si>
    <t>Dargupių k.</t>
  </si>
  <si>
    <t>Medvišių k.</t>
  </si>
  <si>
    <t>Medinų k.</t>
  </si>
  <si>
    <t>Vartų k.</t>
  </si>
  <si>
    <t>Paprūdžių k.</t>
  </si>
  <si>
    <t>Žvyrynų k. (Degsnės miškas)</t>
  </si>
  <si>
    <t>Kunigiškių k.</t>
  </si>
  <si>
    <t>Vazgaikiemio k.</t>
  </si>
  <si>
    <t>Žiegždrių k.</t>
  </si>
  <si>
    <t>Uosos k.</t>
  </si>
  <si>
    <t>Išmanų k.</t>
  </si>
  <si>
    <t>Ringėnų k.</t>
  </si>
  <si>
    <t>Pabrasčių k.</t>
  </si>
  <si>
    <t>Prienų m.</t>
  </si>
  <si>
    <t>Jiestrakio k.</t>
  </si>
  <si>
    <t>Šilavoto k.</t>
  </si>
  <si>
    <t>Stuomenų k.</t>
  </si>
  <si>
    <t>Kuišių k.</t>
  </si>
  <si>
    <t xml:space="preserve">Kuišių k. </t>
  </si>
  <si>
    <t>Naujojo Skrynupio k.</t>
  </si>
  <si>
    <t>Varnakės k.</t>
  </si>
  <si>
    <t>Pašlavančio k.</t>
  </si>
  <si>
    <t>Mieleiškampio k.</t>
  </si>
  <si>
    <t xml:space="preserve">Ingavangio k. </t>
  </si>
  <si>
    <t>Ingavangio k.</t>
  </si>
  <si>
    <t>Juodaraisčio k.</t>
  </si>
  <si>
    <t>Prienlaukio k.</t>
  </si>
  <si>
    <t>Klebiškio k.</t>
  </si>
  <si>
    <t xml:space="preserve">Pakiauliškio k. </t>
  </si>
  <si>
    <t xml:space="preserve">Lėsiškio k. </t>
  </si>
  <si>
    <t>Rūdos k.</t>
  </si>
  <si>
    <t>Mikalinės k. ir Rūdos k.</t>
  </si>
  <si>
    <t>Elzbietiškio k. ir Mieldažiškių k.</t>
  </si>
  <si>
    <t>Elzbietiškio k.</t>
  </si>
  <si>
    <t xml:space="preserve">Prienų m.  </t>
  </si>
  <si>
    <t>Prienų m</t>
  </si>
  <si>
    <t>Mačiūnų k.</t>
  </si>
  <si>
    <t xml:space="preserve">Ignacavos k.  </t>
  </si>
  <si>
    <t>Liepaloto k.</t>
  </si>
  <si>
    <t>Giniūnų k.</t>
  </si>
  <si>
    <t>Ignacavos k.</t>
  </si>
  <si>
    <t>Strielčių k.</t>
  </si>
  <si>
    <t>Bagrėno k.</t>
  </si>
  <si>
    <t>Važatkiemio k.</t>
  </si>
  <si>
    <t>Rūdupio k.</t>
  </si>
  <si>
    <t>Alksniakiemio k.</t>
  </si>
  <si>
    <t>Žarijų k.</t>
  </si>
  <si>
    <t>Davaitbalio k.</t>
  </si>
  <si>
    <t>Pociūnų k.</t>
  </si>
  <si>
    <t>Kalvių k.</t>
  </si>
  <si>
    <t xml:space="preserve">Paduoblio k.  </t>
  </si>
  <si>
    <t xml:space="preserve">Paduoblio k. </t>
  </si>
  <si>
    <t>Paduoblio k.</t>
  </si>
  <si>
    <t>Naravų k.</t>
  </si>
  <si>
    <t>Giraitiškių k.</t>
  </si>
  <si>
    <t>Veiverių mstl.</t>
  </si>
  <si>
    <t>Gyvių k.</t>
  </si>
  <si>
    <t>Veiverių k.</t>
  </si>
  <si>
    <t>Šmurų k.</t>
  </si>
  <si>
    <t>Skriaudių k.</t>
  </si>
  <si>
    <t>Skriaudžių k.</t>
  </si>
  <si>
    <t>Skraiudžių k.</t>
  </si>
  <si>
    <t>Patašinės k.</t>
  </si>
  <si>
    <t>Kampinių k.</t>
  </si>
  <si>
    <t>Kliniškių k.</t>
  </si>
  <si>
    <t>Mauručių k.</t>
  </si>
  <si>
    <t xml:space="preserve">Mauručių k. </t>
  </si>
  <si>
    <t>Maurušių k.</t>
  </si>
  <si>
    <t>Šilėnų k.</t>
  </si>
  <si>
    <t>Pažėrų k.</t>
  </si>
  <si>
    <t>Tarpiškių k.</t>
  </si>
  <si>
    <t xml:space="preserve">Tarpiškių k. </t>
  </si>
  <si>
    <t>Padrečių k.</t>
  </si>
  <si>
    <t>Pakeklio k.</t>
  </si>
  <si>
    <t>Pakeklio k. Čiurlių k.</t>
  </si>
  <si>
    <t>Čiurlių k.</t>
  </si>
  <si>
    <t>Juodbūdžio k.</t>
  </si>
  <si>
    <t xml:space="preserve"> Juodbūdžio k.</t>
  </si>
  <si>
    <t>Petkeliškių k.</t>
  </si>
  <si>
    <t xml:space="preserve">Mozūriškių k. </t>
  </si>
  <si>
    <t>Skerdupio k.</t>
  </si>
  <si>
    <t>Naujojo Klebiškio k.</t>
  </si>
  <si>
    <t>Kalveliškių k.</t>
  </si>
  <si>
    <t>Liepabūdžio k.</t>
  </si>
  <si>
    <t>Pajiesio k.</t>
  </si>
  <si>
    <t>Būdviečių k.</t>
  </si>
  <si>
    <t>Degimų k.</t>
  </si>
  <si>
    <t>Lizdeikių k.</t>
  </si>
  <si>
    <t>Grigaliūnų k.</t>
  </si>
  <si>
    <t>Kuprių k.</t>
  </si>
  <si>
    <t>Blindžiakupsčio k.</t>
  </si>
  <si>
    <t xml:space="preserve">Leskavos k. </t>
  </si>
  <si>
    <t>Kubelciškių k. Meškynų k. Banioniškių k. Būdviečio 11 k.</t>
  </si>
  <si>
    <t>Kubelcškių k.</t>
  </si>
  <si>
    <t>Meškynų k.</t>
  </si>
  <si>
    <t>Cikabūdės k.</t>
  </si>
  <si>
    <t>Byliškių k.</t>
  </si>
  <si>
    <t xml:space="preserve">Byliškių k. </t>
  </si>
  <si>
    <t>Papilvio k.</t>
  </si>
  <si>
    <t>Padrečių k. – Šilėnų k.</t>
  </si>
  <si>
    <t>Naujosios Ūtos k.</t>
  </si>
  <si>
    <t>Naujosios Ūtos, Būdininkų k.</t>
  </si>
  <si>
    <t>Būdininkų k.</t>
  </si>
  <si>
    <t>Asiūklės k.</t>
  </si>
  <si>
    <t>Asiūklės, Pilotiškių k.</t>
  </si>
  <si>
    <t>Pašlavančio, Pilotiškių k.</t>
  </si>
  <si>
    <t>Skirptiškės, Asiūklės k.</t>
  </si>
  <si>
    <t>Skirptiškės k.</t>
  </si>
  <si>
    <t>Skirptiškės , Naujosios Ūtos k.</t>
  </si>
  <si>
    <t>Naujosios Ūtos, Ūtos Sruogos, Skuigės k.</t>
  </si>
  <si>
    <t>Mieleišupio k.</t>
  </si>
  <si>
    <t>Mieleišupio k., Šilavoto seniūnija</t>
  </si>
  <si>
    <t>Mieleišupio, Tartupio Mačiuliškių k.</t>
  </si>
  <si>
    <t>Naujosios Ūtos, Tartupio, Žemaitkiemio k.</t>
  </si>
  <si>
    <t>Tartupio k.</t>
  </si>
  <si>
    <t>Žemaitkiemio k.</t>
  </si>
  <si>
    <t>Skersabalio k.</t>
  </si>
  <si>
    <t xml:space="preserve">Tartupio k. </t>
  </si>
  <si>
    <t xml:space="preserve">Dūmiškių, Senaūčio k. </t>
  </si>
  <si>
    <t>Dūmiškių k.</t>
  </si>
  <si>
    <t xml:space="preserve">Tartupio Mačiuliškių k. </t>
  </si>
  <si>
    <t>Išlaužo k.</t>
  </si>
  <si>
    <t>Lapupio k.</t>
  </si>
  <si>
    <t>Gražučių k.</t>
  </si>
  <si>
    <t>Rutkiškių k.</t>
  </si>
  <si>
    <t>Šaltupio k.</t>
  </si>
  <si>
    <t>Pakumprio K.</t>
  </si>
  <si>
    <t>Čiudiškių k.</t>
  </si>
  <si>
    <t>Šaltiniškių k.</t>
  </si>
  <si>
    <t>Šiauliškių k.</t>
  </si>
  <si>
    <t>Pačiudiškių k.</t>
  </si>
  <si>
    <t>Pakumprio k.</t>
  </si>
  <si>
    <t>Purvininkų k.</t>
  </si>
  <si>
    <t>Laukiškių k.</t>
  </si>
  <si>
    <t>Valengiškių k.</t>
  </si>
  <si>
    <t>44/2545322</t>
  </si>
  <si>
    <t>Ilgis, m</t>
  </si>
  <si>
    <t>Iš viso:</t>
  </si>
  <si>
    <t>Bačkininkų k. (Pakuonio sen.)</t>
  </si>
  <si>
    <t>Valengiškių k., Šaltupio k.</t>
  </si>
  <si>
    <t>Rutkiškių k., Sprindiškių k.</t>
  </si>
  <si>
    <t>Dambravos k., Klebiškio miškas</t>
  </si>
  <si>
    <t>Klebiškio miškas, Pakampiškių k.</t>
  </si>
  <si>
    <t>Išlaužo k., Lapupio k.</t>
  </si>
  <si>
    <t>Išlaužok., Lapupio k.</t>
  </si>
  <si>
    <t>Pakumprio k., Čiudiškių k.</t>
  </si>
  <si>
    <t>Gražučių k., Mogiškių k.</t>
  </si>
  <si>
    <t>Jiezno m.</t>
  </si>
  <si>
    <t>Strazdiškių k., Vincentavos k.</t>
  </si>
  <si>
    <t>Strazdiškių k.</t>
  </si>
  <si>
    <t>Verbyliškių k.</t>
  </si>
  <si>
    <t>Vincentavos k., Verbylišlių k.</t>
  </si>
  <si>
    <t>Karveliškių k.</t>
  </si>
  <si>
    <t>Jiezno Kolonijų k.</t>
  </si>
  <si>
    <t>Kukiškių k.</t>
  </si>
  <si>
    <t>Sokonių k.</t>
  </si>
  <si>
    <t>Jundeliškių k.</t>
  </si>
  <si>
    <t>Kukiškių k., Jundeliškių k., Sokonių k.</t>
  </si>
  <si>
    <t>Sokonių k., Voseliūnų k.</t>
  </si>
  <si>
    <t>Paverknių k.</t>
  </si>
  <si>
    <t>Jiezno Kolonijų k., Juodaviškių k., Lingėniškių k., Apušoto k., Šilinių k., Daukantų k.</t>
  </si>
  <si>
    <t>Šilinių k.</t>
  </si>
  <si>
    <t>Kisieliškių k.</t>
  </si>
  <si>
    <t>Benčiakiemio k.</t>
  </si>
  <si>
    <t>Žideikonių k.</t>
  </si>
  <si>
    <t>Julijanavos k.</t>
  </si>
  <si>
    <t>Julijanavos k., Nibrių k.</t>
  </si>
  <si>
    <t>Daukantų k., Nibrių k.</t>
  </si>
  <si>
    <t>Nibrių k.</t>
  </si>
  <si>
    <t>Daukantų k.</t>
  </si>
  <si>
    <t>Pelekonių k.</t>
  </si>
  <si>
    <t>Mediniškių k.</t>
  </si>
  <si>
    <t>Mediniškių k., Šilinių k.</t>
  </si>
  <si>
    <t>Kašonių k.</t>
  </si>
  <si>
    <t>Kašonių k., Slabados k.</t>
  </si>
  <si>
    <t>Kašonių k., Pelekonių k., Paviekšnių k., Vošiškių k.</t>
  </si>
  <si>
    <t>Paviekšnių k.</t>
  </si>
  <si>
    <t>Būdos k., Valiūniškių k., Vošiškių k.</t>
  </si>
  <si>
    <t>Būdos k.</t>
  </si>
  <si>
    <t>Jakniškių k., Būdos k.</t>
  </si>
  <si>
    <t>Vošiškių k., Paviekšnių k.</t>
  </si>
  <si>
    <t>Vošiškių k.</t>
  </si>
  <si>
    <t>Juodaviškių k.</t>
  </si>
  <si>
    <t>Kašonių k., Marginių k.</t>
  </si>
  <si>
    <t>Kašonių k., Kiškeliškių k.</t>
  </si>
  <si>
    <t>Slabados k., Pečiauskų k.</t>
  </si>
  <si>
    <t>Slabados k., Dukurnonių k.</t>
  </si>
  <si>
    <t>Dukurnonių k.</t>
  </si>
  <si>
    <t>Dukurnonių k., Pečiauskų k., Kiškeliškių k., Kašonių k.</t>
  </si>
  <si>
    <t>Margų k., Patilčių k.</t>
  </si>
  <si>
    <t>Skodiškių k., Pranapolio k.</t>
  </si>
  <si>
    <t>Dukurnonių k., Steponiškių k.</t>
  </si>
  <si>
    <t>Liciškėnų k.</t>
  </si>
  <si>
    <t>Liciškėnų k., Strazdiškių k.</t>
  </si>
  <si>
    <t>Liciškėnų k., Anglininkų k.</t>
  </si>
  <si>
    <t>Anglininkų k.</t>
  </si>
  <si>
    <t>Vilūnėlių k., Anglininkų k.</t>
  </si>
  <si>
    <t>Vilūnėlių k.</t>
  </si>
  <si>
    <t>Sobuvos k.</t>
  </si>
  <si>
    <t>Babiagūros k.</t>
  </si>
  <si>
    <t>Pečiauskų k., Sobuvos k.</t>
  </si>
  <si>
    <t>Babiagūros k., Sundakų k.</t>
  </si>
  <si>
    <t>Kamainės k.</t>
  </si>
  <si>
    <t>Sundakų k.</t>
  </si>
  <si>
    <t>Tuncų k., Kadikų k.</t>
  </si>
  <si>
    <t>Verbyliškių k., Grikapėdžio k.</t>
  </si>
  <si>
    <t>Verbyliškių k., Beniukų k.</t>
  </si>
  <si>
    <t>Vėžionių k.</t>
  </si>
  <si>
    <t>Vėžionių k., Dvareliškių k.</t>
  </si>
  <si>
    <t>Dvareliškių k.</t>
  </si>
  <si>
    <t>Padriežiškių k.</t>
  </si>
  <si>
    <t>Strazdiškių k</t>
  </si>
  <si>
    <t>PATVIRTINTA</t>
  </si>
  <si>
    <t>Prienų rajono savivaldybės tarybos</t>
  </si>
  <si>
    <t>PRIENŲ RAJONO SAVIVALDYBĖS VIETINĖS REIKŠMĖS KELIŲ IR GATVIŲ SĄRAŠAS</t>
  </si>
  <si>
    <t>Nešeikių k., Balbieriškio mstl.</t>
  </si>
  <si>
    <t>Nešeikių k., Mardosų k., Norkūnų k., Medžiukų k., Daujotiškių k.</t>
  </si>
  <si>
    <t>Medžiukų k., Norkūnų k., Daujotiškių k.</t>
  </si>
  <si>
    <t>Gerulių k., Putrišių k.</t>
  </si>
  <si>
    <t>Putrišių k., Rudžiakampių k.</t>
  </si>
  <si>
    <t>Žagarių k., Kieliško k.</t>
  </si>
  <si>
    <t>Gerulių k., Balbieriškio mstl.</t>
  </si>
  <si>
    <t>Mackių k., Putrišių k.</t>
  </si>
  <si>
    <t>Medvišių k., Zaslonos k.</t>
  </si>
  <si>
    <t>Vartų k., Kunigiškių k.</t>
  </si>
  <si>
    <t>Paprūdžių k., Melniškių k.</t>
  </si>
  <si>
    <t>Vartų k., Paprūdžių k.</t>
  </si>
  <si>
    <t>Išmanų k., Vazgaikiemio k.</t>
  </si>
  <si>
    <t>Žydaviškio k., Žvyrynų k., Uosos k., Išmanų k.</t>
  </si>
  <si>
    <t>Žvyrynų k., Uosos k.</t>
  </si>
  <si>
    <t>Uosos k., Išmanų k.</t>
  </si>
  <si>
    <t>Valengiškių k., Laukiškių k.</t>
  </si>
  <si>
    <t>Būčkiemio k., Pašventupio k.</t>
  </si>
  <si>
    <t>Pakuonio mstl., Būčkiemio k.</t>
  </si>
  <si>
    <t>Kėbliškių k., Patamulšio k., Dvylikių k.</t>
  </si>
  <si>
    <t>Kėbliškių k., Bačkininkėlių k.</t>
  </si>
  <si>
    <t>Dvylikių k., Patamulšio k.</t>
  </si>
  <si>
    <t>Kudirkų k., Seniūnų k., Sodybų k.</t>
  </si>
  <si>
    <t>Ašmintos k., Bagrėno k. (Prienų sen.)</t>
  </si>
  <si>
    <t>Prienų m., Giraitiškių k.</t>
  </si>
  <si>
    <t>Prienų m.,  Ignacavos k.</t>
  </si>
  <si>
    <t>Prienų m., Ignacavos k.</t>
  </si>
  <si>
    <t>Ignacavos k., Šiauliškių k.</t>
  </si>
  <si>
    <t xml:space="preserve">Šiauliškių k., Mačiūnų k. </t>
  </si>
  <si>
    <t>Pošvenčio k., Pakuonio sen.</t>
  </si>
  <si>
    <t>Liepaloto k., Giniūnų k.</t>
  </si>
  <si>
    <t>Prienų m., Mačiūnų k.</t>
  </si>
  <si>
    <t>Bagrėno k, Žarijų k.</t>
  </si>
  <si>
    <t>Važatkiemio k., Alksniakiemio k.</t>
  </si>
  <si>
    <t>Rūdupio k., Alksniakiemio k., Pociūnų k.</t>
  </si>
  <si>
    <t>Bagrėno k., Žarijų k.</t>
  </si>
  <si>
    <t>Pociūnų k., Kalvių k.</t>
  </si>
  <si>
    <t>Paduoblio k., Naravų k.</t>
  </si>
  <si>
    <t>Prienų r. sav. Teritorija (Prienų šilas)</t>
  </si>
  <si>
    <t>Šilavoto k., Naujasodžio k.</t>
  </si>
  <si>
    <t>Ingavangio k., Naujasodžio k.</t>
  </si>
  <si>
    <t>Lėsiškio k., Ingavamgio k.</t>
  </si>
  <si>
    <t>Pažarsčio k., Mieldažiškių k.</t>
  </si>
  <si>
    <t>Žarstos k., Pažarsčio k.</t>
  </si>
  <si>
    <t>Žarstos k., Sarginės k.</t>
  </si>
  <si>
    <t>Elzbietiškio k., Sarginės k., Jiestrakio k.</t>
  </si>
  <si>
    <t xml:space="preserve">Maldabūdžio k., Sarginės k. </t>
  </si>
  <si>
    <t>Mikalinės k., Pagraižio k.</t>
  </si>
  <si>
    <t>Pakiauliškio k., Naraukelio k.</t>
  </si>
  <si>
    <t>Klebiškio k., Prienlaukio k.</t>
  </si>
  <si>
    <t>Klebiškio k., Juodaraisčio k.</t>
  </si>
  <si>
    <t>Pagirėlių k., Mikalinės k.</t>
  </si>
  <si>
    <t>Mieleiškampio k., Žarstos k.</t>
  </si>
  <si>
    <t>Jiestrakio k., Stuomenų k.</t>
  </si>
  <si>
    <t>Jiestrakio k., Varnakės k.</t>
  </si>
  <si>
    <t>Skrynupio k., Meškinės k.</t>
  </si>
  <si>
    <t xml:space="preserve">Meškinės k., Kuišių k. </t>
  </si>
  <si>
    <t>Stuomenų k., Jiestrakio k.</t>
  </si>
  <si>
    <t>Stuomenų k., Kuišių k.</t>
  </si>
  <si>
    <t>Naujasodžio k., Pažarsčio k.</t>
  </si>
  <si>
    <t>Prienlaukio k., Šiauliškių k. (Išlaužo sen.)</t>
  </si>
  <si>
    <t>Stakliškių k.</t>
  </si>
  <si>
    <t xml:space="preserve">Stakliškių k., Trečionių k. </t>
  </si>
  <si>
    <t>Pakrovų k., Trečionių k., Bagdoniškių k.</t>
  </si>
  <si>
    <t>Sudvariškių k., Bagdoniškių k.</t>
  </si>
  <si>
    <t>Sudvariškių k.</t>
  </si>
  <si>
    <t>Trečionių k.</t>
  </si>
  <si>
    <t>Pikelionių k.</t>
  </si>
  <si>
    <t>Pikelionių k., Ūsupio k.</t>
  </si>
  <si>
    <t>Pieštuvėnų k. ,Pramiežių k., Krasaušiškių k.</t>
  </si>
  <si>
    <t>Krasaušiškių k., Sudvariškių k.</t>
  </si>
  <si>
    <t>Pramiežių k.</t>
  </si>
  <si>
    <t>Pramiežių k., Krasaušiškių k.</t>
  </si>
  <si>
    <t>Krasaušiškių k., Pazelvės k.</t>
  </si>
  <si>
    <t>Pazelvės k., Sundakų k.</t>
  </si>
  <si>
    <t>Alšininkų k.</t>
  </si>
  <si>
    <t>Alšininkų k., Sundakų k.</t>
  </si>
  <si>
    <t>Alšininkų k., Paukštiškių k.</t>
  </si>
  <si>
    <t>Stakliškių k., Malinavos k.</t>
  </si>
  <si>
    <t>Pamiškės ., Krasaušiškių k.</t>
  </si>
  <si>
    <t>Malinavos k., Pieštuvėnų k.</t>
  </si>
  <si>
    <t>Pieštuvėnų k.</t>
  </si>
  <si>
    <t>Alšininkų k., Kielionių k.</t>
  </si>
  <si>
    <t>Kielionių k., Kvedariškių k.</t>
  </si>
  <si>
    <t>Kielionių k., Alšininkų k.</t>
  </si>
  <si>
    <t>Medžionių k.</t>
  </si>
  <si>
    <t>Medžionių k., Šnipelių k.</t>
  </si>
  <si>
    <t>Medžionių k., Unkonių k.</t>
  </si>
  <si>
    <t>Unkonių k., Šnipelių k.</t>
  </si>
  <si>
    <t>Unkonių k., Gineikonių k.</t>
  </si>
  <si>
    <t>Gineikonių k., Gojaus k.</t>
  </si>
  <si>
    <t>Mockonių k.</t>
  </si>
  <si>
    <t>Užuguosčio k.</t>
  </si>
  <si>
    <t>Noreikiškių k.</t>
  </si>
  <si>
    <t>Užuguosčio k., Noreikiškių k.</t>
  </si>
  <si>
    <t>Noreikiškių k., Riešutinės k., Užuguosčio k.</t>
  </si>
  <si>
    <t>Lielionių k.</t>
  </si>
  <si>
    <t>Lepelionių k.</t>
  </si>
  <si>
    <t>Lielionių k., Lepelionių k., Užukalnio k., Pagelužės k., Užuguosčio k.</t>
  </si>
  <si>
    <t>Lepelionių k., Seniavos k.</t>
  </si>
  <si>
    <t>Seniavos k., Jogalinos k.</t>
  </si>
  <si>
    <t>Karkliniškių k., Vilkininkų k.</t>
  </si>
  <si>
    <t>Karkliniškių k., Jogalinos k.</t>
  </si>
  <si>
    <t>Jogalinos k., Intuponių k.</t>
  </si>
  <si>
    <t>Intuponių k.</t>
  </si>
  <si>
    <t>Užuguosčio k., Pamiškės k.</t>
  </si>
  <si>
    <t>Pamiškės k., Būdų k.</t>
  </si>
  <si>
    <t>Palapiškės k.</t>
  </si>
  <si>
    <t>Palapiškės k., Intuponių k.</t>
  </si>
  <si>
    <t>Aukštojos k., Butkiškių k.</t>
  </si>
  <si>
    <t>Palapiškės k., Giriotiškių k.</t>
  </si>
  <si>
    <t>Intuponių k., Sabališkių k., Antapolio k.</t>
  </si>
  <si>
    <t>Radomislės k., Antaveršio k., Gelionių k., Poliesio k.</t>
  </si>
  <si>
    <t>Giriotiškių k., Gedanonių k.</t>
  </si>
  <si>
    <t>Gedanonių k., Mergiškių k.</t>
  </si>
  <si>
    <t>Pakrovų k.</t>
  </si>
  <si>
    <t>Gerulių k., Gojaus k.</t>
  </si>
  <si>
    <t>Gripiškių k., Stakliškių k.</t>
  </si>
  <si>
    <t>Gripiškių k.</t>
  </si>
  <si>
    <t>Stakliškių k., Gripiškių k.</t>
  </si>
  <si>
    <t>Gripiškių k., Lepelionių k.</t>
  </si>
  <si>
    <t>Gripiškių k., Popsių k.</t>
  </si>
  <si>
    <t>Popsių k., Vydžionių k.</t>
  </si>
  <si>
    <t>Popsių k., Popsių k.</t>
  </si>
  <si>
    <t>Želkūnų k.</t>
  </si>
  <si>
    <t>Popsių k., Kvietkinės k.</t>
  </si>
  <si>
    <t>Popsių k., Želkūnų k.</t>
  </si>
  <si>
    <t>Kvietkinės k., Jarmališkių k.</t>
  </si>
  <si>
    <t>Kvietkinės k.,  Druskeliškių k.</t>
  </si>
  <si>
    <t>Druskeliškių k., Karkliniškių k.</t>
  </si>
  <si>
    <t>Krištapiškių k., Druskeliškių k.</t>
  </si>
  <si>
    <t>Druskeliškių k., Druskeliškių k.</t>
  </si>
  <si>
    <t>Druskeliškių k., Jarmališkių k.</t>
  </si>
  <si>
    <t>Vydžionių k. fermos, Vydžionių k.</t>
  </si>
  <si>
    <t xml:space="preserve">Vydžionių k. fermos, Stanuliškių k. </t>
  </si>
  <si>
    <t>Vydžionių k. fermos, Vydžionių k.  fermos</t>
  </si>
  <si>
    <t>Vydžionių k. fermos, Akuškonių k.</t>
  </si>
  <si>
    <t>Vydžionių k. fermos, Trakelių k.</t>
  </si>
  <si>
    <t>Želkūnų k., Krusnėkų k.</t>
  </si>
  <si>
    <t>Želkūnų k., Vyšniūnų k.</t>
  </si>
  <si>
    <t>Vyšniūnų k.</t>
  </si>
  <si>
    <t>Vyšniūnų k.-Dobrovolės k.</t>
  </si>
  <si>
    <t>Vydžionių k. fermos, Popsių k.</t>
  </si>
  <si>
    <t>Popsių k., Akuškonių k.</t>
  </si>
  <si>
    <t>Dobrovolės k., Gerulių k.</t>
  </si>
  <si>
    <t>Ganciūnų k., Gonciūnų k. kapinės</t>
  </si>
  <si>
    <t>Baudėjų k., Jaunionių k.</t>
  </si>
  <si>
    <t>Gyvių k., Gustaičių k., Veiverių mstl.</t>
  </si>
  <si>
    <t>Skriaudių k., Krašteliškių k.</t>
  </si>
  <si>
    <t>Skriaudžių k., Patašinės k.</t>
  </si>
  <si>
    <t>Skriaudžių k., Keturakiškės k.</t>
  </si>
  <si>
    <t>Tarputiškės k., Kampinių k., Veiverių k.</t>
  </si>
  <si>
    <t>Kampinių k., Kliniškių k.</t>
  </si>
  <si>
    <t>Veiverių mstl., Mauručių k.</t>
  </si>
  <si>
    <t>Mauručių k., Šilėnų k.</t>
  </si>
  <si>
    <t>Padrečių k., Pažėrų k.</t>
  </si>
  <si>
    <t>Veiverių mstl., Tulauskų k., Belevičių k.,Veiverių k., Tarpiškių k.</t>
  </si>
  <si>
    <t>Tulauskų k., Padrečių k.</t>
  </si>
  <si>
    <t>Petkeliškių k., Juodbūdžio k.</t>
  </si>
  <si>
    <t>Juodbūdžio k., Pakeklio k.</t>
  </si>
  <si>
    <t>Juodbūdžio k., Mozūriškių k.</t>
  </si>
  <si>
    <t>Naujojo Klebiškio k., Liepabūdžio k., Skerdupio k.</t>
  </si>
  <si>
    <t xml:space="preserve">Šiūrupio k., Naujojo Klebiškio k., Būdviečių k. </t>
  </si>
  <si>
    <t>Ragavos k., Šmurų k.</t>
  </si>
  <si>
    <t>Šmurų k., Samaniškių k.</t>
  </si>
  <si>
    <t>Būbautiškių k., Būdvičio 1 k.</t>
  </si>
  <si>
    <t>Būbautiškių k., Samaniškių k., Grigaliūnų k.</t>
  </si>
  <si>
    <t>Grigaliūnų k., Kuprių k.</t>
  </si>
  <si>
    <t>Barsukinės k., Kikiriškių k.,Pirktavietės k., Puzisškių k., Meškynų k.</t>
  </si>
  <si>
    <t>Pirktavietės k., Graižbūdės k.</t>
  </si>
  <si>
    <t>Mažųjų Zariškių k.</t>
  </si>
  <si>
    <t>Medžionių k., Kvedariškių k.</t>
  </si>
  <si>
    <t>Margininkų k., Žuvintos k.</t>
  </si>
  <si>
    <t>Ašmintos k., Pagaršvio k.</t>
  </si>
  <si>
    <t>Pagaršvio k., Malinavo k.</t>
  </si>
  <si>
    <t>Pašventupio k., Vangų k.</t>
  </si>
  <si>
    <t>Malinavo k., Vangų k.</t>
  </si>
  <si>
    <t>Pabališkių k., Bačkininkų k.</t>
  </si>
  <si>
    <t>Apušoto k., Ašmintos k., Bačkininkų k.</t>
  </si>
  <si>
    <t>Ašmintos k., Apušoto k.</t>
  </si>
  <si>
    <t>Naujininkų k., Patrakiemio k., Antakalnio k., Malinavo k.</t>
  </si>
  <si>
    <t>2,70 3,10</t>
  </si>
  <si>
    <t>Registro Nr.</t>
  </si>
  <si>
    <t>Kelio plotis, m</t>
  </si>
  <si>
    <t>Kelio (gatvės) kategorija</t>
  </si>
  <si>
    <t>Tuooų g.–Tuopų g. 46</t>
  </si>
  <si>
    <t>Pačiudiškiai 1–Pačiudiškiai 5</t>
  </si>
  <si>
    <t>Naujoji g.–Plento g.</t>
  </si>
  <si>
    <t>Marijampolės pl.–Medinos</t>
  </si>
  <si>
    <t>Bokšto g.–Būdininkai 11</t>
  </si>
  <si>
    <t>Marijampolės pl.–Pilotiškės</t>
  </si>
  <si>
    <t>Bokšto g.–Balbieriškio giria</t>
  </si>
  <si>
    <t>Pušyno g.–Ryto g.</t>
  </si>
  <si>
    <t>Klevų g.–mokykla</t>
  </si>
  <si>
    <t xml:space="preserve">Užbalių k. </t>
  </si>
  <si>
    <t>Gėlių g.–Gėlių g. 63</t>
  </si>
  <si>
    <t>Kovo 8–osios g.</t>
  </si>
  <si>
    <t>Pašilės g.–Pašilės g. 30</t>
  </si>
  <si>
    <t>Pašilės g.–Pašilės g. 23</t>
  </si>
  <si>
    <t>Šaltinių g.–Šaltinių g.. 9</t>
  </si>
  <si>
    <t>Pušyno g.–Pušyno g. 3</t>
  </si>
  <si>
    <t>Partizanų g.–Partizanų g.46</t>
  </si>
  <si>
    <t>Lankų g.–Lankų g. 4</t>
  </si>
  <si>
    <t>Peršėkės g.–Peršėkės g. 4</t>
  </si>
  <si>
    <t>Lankų g.–Lankų g. 38</t>
  </si>
  <si>
    <t>Tuopų g.–Tuopų g. 51</t>
  </si>
  <si>
    <t>Lankų g.–Lankų g. 7</t>
  </si>
  <si>
    <t>Jaunimo g.–Jaunimo g. 15</t>
  </si>
  <si>
    <t>Jaunimo g.–Jaunimo g. 37</t>
  </si>
  <si>
    <t>Miško g.–Miško g. 15</t>
  </si>
  <si>
    <t>Gėlių g.–Gėlių g. 80</t>
  </si>
  <si>
    <t>Paupio g.–Paupio g.7</t>
  </si>
  <si>
    <t>Slėnio g.–BA–98</t>
  </si>
  <si>
    <t>Jaunimo g.–Jaunimo g. 40</t>
  </si>
  <si>
    <t>Klevų g.–Klevų g.25</t>
  </si>
  <si>
    <t>Gėlių g.–Gėlių g. 91</t>
  </si>
  <si>
    <t>Smėlio g.–Smėlio g. 12</t>
  </si>
  <si>
    <t>Kaštonų g.–Kaštonų g. 21</t>
  </si>
  <si>
    <t>Lankų g.–Lankų g. 25</t>
  </si>
  <si>
    <t>Gerulių g.–BA–133</t>
  </si>
  <si>
    <t>Kauno pl.–Valengiškės (PA–62)</t>
  </si>
  <si>
    <t>Kauno pl.–Valengiškės (PA–58)</t>
  </si>
  <si>
    <t>IS–18–IS–17</t>
  </si>
  <si>
    <t>M. Šalčiaus g.–M. Šalčiaus g. 23</t>
  </si>
  <si>
    <t>Plento g.–Būdininkai 14–15</t>
  </si>
  <si>
    <t>Marijampolės pl.–Asiūklė 6</t>
  </si>
  <si>
    <t>Marijampolės pl.–Asiūklė</t>
  </si>
  <si>
    <t>Marijampolės pl.–mitolog. akmuo „Velnio piniginė“</t>
  </si>
  <si>
    <t>Skirptiškės g.–Marijampolės pl.</t>
  </si>
  <si>
    <t>Skirptiškės g.–Liepų g.</t>
  </si>
  <si>
    <t>Skirptiškės g.–Skirptiškės g. 21</t>
  </si>
  <si>
    <t>Skirptiškės g.–Mokyklos g.</t>
  </si>
  <si>
    <t>Liepų g.–Skuigė</t>
  </si>
  <si>
    <t>Plento g.–Tartupio Mačiuliškės 1</t>
  </si>
  <si>
    <t>Girios g. 3–Plento g.</t>
  </si>
  <si>
    <t>Girios g. 10–Marijampolės pl.</t>
  </si>
  <si>
    <t>Marijampolės pl.–Marijampolės pl. 33</t>
  </si>
  <si>
    <t>Šilo g.–Girios g.</t>
  </si>
  <si>
    <t>Ryto g.–Ežero g.</t>
  </si>
  <si>
    <t>NA–35–Ežero g. 4</t>
  </si>
  <si>
    <t>Ežero g.–Užbaliai</t>
  </si>
  <si>
    <t>Alyvų g. 8–Senaūtis</t>
  </si>
  <si>
    <t>Marijampolės pl.–Miško g.</t>
  </si>
  <si>
    <t>Pievų g.–Miško g.</t>
  </si>
  <si>
    <t>Marijampolės pl.–SB„Dūmiškis“</t>
  </si>
  <si>
    <t>Pievų g.–kapinės</t>
  </si>
  <si>
    <t>Sodų g.–Sodų g. 3A</t>
  </si>
  <si>
    <t>Pievų g.–Beržų g.</t>
  </si>
  <si>
    <t>Liepų g.–Būčkiemis 8</t>
  </si>
  <si>
    <t>Naujakurių g.–Naujakurių g. 10</t>
  </si>
  <si>
    <t>Vėjo g.–Vėjo g. 5A</t>
  </si>
  <si>
    <t>Sodų g.–Sodų g. 22B</t>
  </si>
  <si>
    <t>Sodų g.–Sodų g. 36</t>
  </si>
  <si>
    <t>Lentpjūvės g.–Lentpjūvės g.12</t>
  </si>
  <si>
    <t>Vingio g.–Vingio g. 179</t>
  </si>
  <si>
    <t>Panemunės g.–Bačkininkėlių piliakalnis</t>
  </si>
  <si>
    <t>Kauno g.–Žaros g.</t>
  </si>
  <si>
    <t>Kauno g.–PA–38</t>
  </si>
  <si>
    <t>Kauno g–Saulės g</t>
  </si>
  <si>
    <t>Kauno g.–Kauno g. 3</t>
  </si>
  <si>
    <t>Sodų g.–Rasos g.</t>
  </si>
  <si>
    <t>Kelias PA–47–Sodybų 5</t>
  </si>
  <si>
    <t>Vytauto g. (Išlaužo sen)–Sabalėnų k.</t>
  </si>
  <si>
    <t>Rasos g.–Pagirmuonys 6</t>
  </si>
  <si>
    <t>Kauno g.–Kauno g. 18</t>
  </si>
  <si>
    <t>Kauno g.–Kauno g. 6</t>
  </si>
  <si>
    <t>Kubilo g.–Vėjų tako g.</t>
  </si>
  <si>
    <t>Tvenkinio g.–Tvenkinio g. 41</t>
  </si>
  <si>
    <t>Tvenkinio g.–Pamiškės g.</t>
  </si>
  <si>
    <t>Vingio g.–Vingio g. 131</t>
  </si>
  <si>
    <t>Vingio g.–Pakalnės g.</t>
  </si>
  <si>
    <t>Vingio g.–Šventupės g.</t>
  </si>
  <si>
    <t>Dvaro g.–Kalnelio g.</t>
  </si>
  <si>
    <t>Šilo g.–Šilo g. 35</t>
  </si>
  <si>
    <t>Ilgoji g.–Ilgoji g. 38</t>
  </si>
  <si>
    <t>Kauno plento g.–Kauno plento g. 115</t>
  </si>
  <si>
    <t>Šilo g.–Šilo g. 22</t>
  </si>
  <si>
    <t>Šilo g.–Šilo g. 74</t>
  </si>
  <si>
    <t>F. Vaitkaus g.–Giraitiškės</t>
  </si>
  <si>
    <t>V. Mykolaičio–Putino g.</t>
  </si>
  <si>
    <t>Erškėtrožių g.–Pakrantės g.</t>
  </si>
  <si>
    <t>Volungių g.–Rasos g.</t>
  </si>
  <si>
    <t>Malūnininkų g.–Trumpojig.</t>
  </si>
  <si>
    <t>Pamiškio g.–Pamiškio g. 26C</t>
  </si>
  <si>
    <t>V. Kudirkos g.–Žemaitės g.</t>
  </si>
  <si>
    <t>F. Vaitkaus g.–V. Kudirkos g.</t>
  </si>
  <si>
    <t>F. Martišiaus g.–F. Martišiaus g. 82A</t>
  </si>
  <si>
    <t>F. Martišiaus g.–F. Martišiaus g. 44B</t>
  </si>
  <si>
    <t>J. Janonio g.–Vytauto g. 29</t>
  </si>
  <si>
    <t>Kęstučio g.–Kęstučio g. 62A</t>
  </si>
  <si>
    <t>J. Basanavičiaus g.–Aviečių g.</t>
  </si>
  <si>
    <t>Rasos g.–Rasos g. 26</t>
  </si>
  <si>
    <t>Kauno g.–Kauno g. 19A</t>
  </si>
  <si>
    <t>Kęstučio g.–Statybininkų g.</t>
  </si>
  <si>
    <t>Stadiono g.–Kauno g.</t>
  </si>
  <si>
    <t>Kauno g.–Kauno g. 75B</t>
  </si>
  <si>
    <t>Kauno g.–Miškininkų g.</t>
  </si>
  <si>
    <t>Pramonės g.–Stadiono g. 24A</t>
  </si>
  <si>
    <t>Pramonės g.–Pramonės g. 5</t>
  </si>
  <si>
    <t>Pramonės g.–Pramonės g. 9</t>
  </si>
  <si>
    <t>Birutės g.–Birutės g. 5</t>
  </si>
  <si>
    <t>Pramonės g.–Pramonės g. 11</t>
  </si>
  <si>
    <t>Kęstučio g.–Kęstučio g. 91A</t>
  </si>
  <si>
    <t>Ignacavos k.–Šiauliškių k.</t>
  </si>
  <si>
    <t>Šiauliškių k.–Naujakurių g.</t>
  </si>
  <si>
    <t>Debesų g.–Debesų g. 52</t>
  </si>
  <si>
    <t>Mačiūnų k.–Karjero g.</t>
  </si>
  <si>
    <t>Debesų g.–Debesų g. 50</t>
  </si>
  <si>
    <t>Rasos g.–Pelkių g.</t>
  </si>
  <si>
    <t>Sklandytojų g.–Padangių g.</t>
  </si>
  <si>
    <t>Naujakurių g.–Ąžuolų g.</t>
  </si>
  <si>
    <t>Ąžuolų g.–Draugų g.</t>
  </si>
  <si>
    <t>Draugų g.–Draugų g. 40</t>
  </si>
  <si>
    <t>Liepų g.–Beržų g.</t>
  </si>
  <si>
    <t>Pušyno g.–Pušyno g. 10</t>
  </si>
  <si>
    <t>Bičiulių g.–Pušyno g. 7</t>
  </si>
  <si>
    <t>Bičiulių g.–Bičiulių g. 24</t>
  </si>
  <si>
    <t>Bičiulių g.–Bičiulių g. 5</t>
  </si>
  <si>
    <t>Bičiulių g. 63–Pamiškės g.</t>
  </si>
  <si>
    <t>Kauno pl.–Kauno pl. 81</t>
  </si>
  <si>
    <t>Sodų g.–Sodų g. 24</t>
  </si>
  <si>
    <t>Liepų g.–Debesų g.</t>
  </si>
  <si>
    <t>Davaitbalio g.–Davaitbalio g. 12</t>
  </si>
  <si>
    <t>Bičiulių g.–Kalvių g. 8</t>
  </si>
  <si>
    <t>Kalvių g. 2–Kalvių g. 8</t>
  </si>
  <si>
    <t>Alyvų g.–Beržų g.</t>
  </si>
  <si>
    <t>Kaštonų g.–Nemuno g.</t>
  </si>
  <si>
    <t>Maumedžių g.–Šilo g.</t>
  </si>
  <si>
    <t>Šilo g.–Kaštonų g.</t>
  </si>
  <si>
    <t>Nemuno g.–Kalnų g.</t>
  </si>
  <si>
    <t>Nemuno g.–Giraitiškių k.</t>
  </si>
  <si>
    <t>Giraitiškių k.–Giraitiškių poilsiavietė</t>
  </si>
  <si>
    <t>Pajiesio g.–Mieldažiškiai</t>
  </si>
  <si>
    <t>Prienlaukio g.–Prienlaukio g. 7</t>
  </si>
  <si>
    <t>Prienlaukio g.–Prienlaukio g.8</t>
  </si>
  <si>
    <t>Meškapievės g.–Prienlaukis</t>
  </si>
  <si>
    <t>Pašilės g.–Mokyklos g.</t>
  </si>
  <si>
    <t>Lakštingalų g.–Pašlavančio g.</t>
  </si>
  <si>
    <t>Taikos g.–Posūkio g.</t>
  </si>
  <si>
    <t>Vyturių g. –Pašlavančio g.</t>
  </si>
  <si>
    <t>Alyvų g.–Girininkijos g.</t>
  </si>
  <si>
    <t>Šiauliškių g.–Pievų g.</t>
  </si>
  <si>
    <t>Sudvariškių k.–Bagdoniškės</t>
  </si>
  <si>
    <t>Sudvariškių k.–Jieznas (suplakta</t>
  </si>
  <si>
    <t>Gėlių g.–Ūsupis</t>
  </si>
  <si>
    <t>Pamiškė–Krasaušiškių k.</t>
  </si>
  <si>
    <t>Krasaušiškių k.–Sudvariškių k.</t>
  </si>
  <si>
    <t>Miško g.–Pazelvės k.</t>
  </si>
  <si>
    <t>Pazelvės k.–Sundakų k.</t>
  </si>
  <si>
    <t>Alšininkų k.–Sundakų k.</t>
  </si>
  <si>
    <t>Mokyklos g.–Paukštiškių k.</t>
  </si>
  <si>
    <t>Kauno g.–Lauko g.</t>
  </si>
  <si>
    <t>Lauko g.–Pievų g.</t>
  </si>
  <si>
    <t>Pievų g.–Pieštuvėnų k.</t>
  </si>
  <si>
    <t>Gražioji g.–Šermukšnių g.</t>
  </si>
  <si>
    <t>Liepų g.–Pievų g.</t>
  </si>
  <si>
    <t>Kalvių g.–Ežero g.</t>
  </si>
  <si>
    <t>Kalvių g.–Kielionių k.</t>
  </si>
  <si>
    <t>Kielionių k.–Kvedariškių k.</t>
  </si>
  <si>
    <t>Kielionių k.–Alšininkų k.</t>
  </si>
  <si>
    <t>Kielionių k.–Alšia</t>
  </si>
  <si>
    <t>Alšininkų k.–Kvedariškių k.</t>
  </si>
  <si>
    <t>Kielionių k.–Medžionių k.</t>
  </si>
  <si>
    <t>Saulėtekio g.–Gražioji g.</t>
  </si>
  <si>
    <t>Saulėtekio g.–Virkiaus g.</t>
  </si>
  <si>
    <t>Kalvių g.–Virkininkai</t>
  </si>
  <si>
    <t>Ramioji g.–Šnipelių k.</t>
  </si>
  <si>
    <t>Artojų g.–Šnipelių k.</t>
  </si>
  <si>
    <t>Artojų g.–Ūkininkų g.</t>
  </si>
  <si>
    <t>Paaukštoja–Gojaus k.</t>
  </si>
  <si>
    <t>Ūkininkų g.–Žolynų g.</t>
  </si>
  <si>
    <t>Stakliškių g.–Žolynų g.</t>
  </si>
  <si>
    <t>Žolynų g.–Laumių g.</t>
  </si>
  <si>
    <t>Stakliškių g.–Buntiškės</t>
  </si>
  <si>
    <t>Užukalnio k.–Guostus</t>
  </si>
  <si>
    <t>Miško g.–Bokšto g.</t>
  </si>
  <si>
    <t>Eglių g.–Seniava</t>
  </si>
  <si>
    <t>Seniava–Jogalina</t>
  </si>
  <si>
    <t>Vilniaus g.–Eglių g.</t>
  </si>
  <si>
    <t>Vilniaus g.–Vilkininkų k.</t>
  </si>
  <si>
    <t>Miško g.–Intuponių k.</t>
  </si>
  <si>
    <t>Miško g.–Antapolis</t>
  </si>
  <si>
    <t>Guostaus g.–Trakai</t>
  </si>
  <si>
    <t>Lauko g.–Guostaus g.</t>
  </si>
  <si>
    <t>Bažnyčios g.–Lauko g.</t>
  </si>
  <si>
    <t>Mokyklos g.–Pamiškė</t>
  </si>
  <si>
    <t>Pamiškė–Būdos</t>
  </si>
  <si>
    <t>Aukštoja–Butkiškės</t>
  </si>
  <si>
    <t>Lauko g.–Gelužis</t>
  </si>
  <si>
    <t>Pievų g.–Giriotiškių k.</t>
  </si>
  <si>
    <t>Kaimynų g.–Mergiškės</t>
  </si>
  <si>
    <t>Ąžuolų g.–Gojaus k.</t>
  </si>
  <si>
    <t>Vilniaus g.–Verknės g.</t>
  </si>
  <si>
    <t>Geruliai–Gojaus k.</t>
  </si>
  <si>
    <t>Piliakalnio g.–Lielionių k.</t>
  </si>
  <si>
    <t>Tilto g.–Rūtų g.</t>
  </si>
  <si>
    <t>Tilto g.–Paverknis</t>
  </si>
  <si>
    <t>Paverknis–Tilto g.</t>
  </si>
  <si>
    <t>Butrimonių g.–Sodų g.</t>
  </si>
  <si>
    <t>Ežero g.–Kvietkinės k. k.</t>
  </si>
  <si>
    <t>Tilto g.–Verknės g.</t>
  </si>
  <si>
    <t>Alyvų g.–Verknės g.</t>
  </si>
  <si>
    <t>Verknės g.–Vispa</t>
  </si>
  <si>
    <t>Pušyno g.–Popsių k.</t>
  </si>
  <si>
    <t>Popsių k.–Vydžionių k.</t>
  </si>
  <si>
    <t>Popsių k.–Želkūnų k.</t>
  </si>
  <si>
    <t>Popsių k.–Kvietkinės k. k.</t>
  </si>
  <si>
    <t>Kvietkinės k. k.–Jarmališkių k.</t>
  </si>
  <si>
    <t>Kvietkinės k. k.–Druskeliškių k.</t>
  </si>
  <si>
    <t>Druskeliškių k.–Vilniaus g.</t>
  </si>
  <si>
    <t>Piliakalnio g.–Druskeliškių k.</t>
  </si>
  <si>
    <t>Druskeliškių k.–Druskeliškių k.</t>
  </si>
  <si>
    <t>Druskeliškių k.–Jarmališkių k.</t>
  </si>
  <si>
    <t>Druskeliškių k.–Karkliniškių k.</t>
  </si>
  <si>
    <t>Vydžionių fermos–Stanuliškės</t>
  </si>
  <si>
    <t>Vydžionių fermos–Vydžionių k.</t>
  </si>
  <si>
    <t>Vydžionių fermos–Popsių k.</t>
  </si>
  <si>
    <t>Vydžionių fermos–Vydžionių fermos</t>
  </si>
  <si>
    <t>Vydžionių fermos–Akuškonių k.</t>
  </si>
  <si>
    <t>Vydžionių fermos–Trakelių k.</t>
  </si>
  <si>
    <t>Popsių k.–Akuškonių k.</t>
  </si>
  <si>
    <t>Želkūnų k.–Krusnėkų k.</t>
  </si>
  <si>
    <t>Mokyklos g.–Miško g.</t>
  </si>
  <si>
    <t>Dobrovolė–Geruliai</t>
  </si>
  <si>
    <t>Ganciūnai–Gonciūnų kapinės</t>
  </si>
  <si>
    <t>Baudėjos–Jaunionys</t>
  </si>
  <si>
    <t>Gyvių–Gustaičių</t>
  </si>
  <si>
    <t>Patašinės–Kliniškės</t>
  </si>
  <si>
    <t>Gyviai–Kampiniai</t>
  </si>
  <si>
    <t>Keturakiškės–Veiveriai</t>
  </si>
  <si>
    <t>Kampiniai–Pabališkiai</t>
  </si>
  <si>
    <t>Kampiniai–Kliniškės</t>
  </si>
  <si>
    <t>Belevičiai–Mauručiai</t>
  </si>
  <si>
    <t>4,00 – 6,80</t>
  </si>
  <si>
    <t>3,80 – 4,60</t>
  </si>
  <si>
    <t>2,50 – 5,00</t>
  </si>
  <si>
    <t>3,10 – 3,40</t>
  </si>
  <si>
    <t>2,00 – 2,60</t>
  </si>
  <si>
    <t>3,60 – 4,30</t>
  </si>
  <si>
    <t>3,20 – 5,10</t>
  </si>
  <si>
    <t>3,50 – 4,30</t>
  </si>
  <si>
    <t>3,60 – 6,50</t>
  </si>
  <si>
    <t>3,60 – 5,90</t>
  </si>
  <si>
    <t>2,20 – 6,60</t>
  </si>
  <si>
    <t>1,90 – 3,40</t>
  </si>
  <si>
    <t>3,00 – 3,30</t>
  </si>
  <si>
    <t>1,60 – 3,30</t>
  </si>
  <si>
    <t>6,70 – 7,10</t>
  </si>
  <si>
    <t>2,10 – 3,00</t>
  </si>
  <si>
    <t>3,20 – 6,10</t>
  </si>
  <si>
    <t>2,40 – 2,80</t>
  </si>
  <si>
    <t>2,20 – 2,50</t>
  </si>
  <si>
    <t>4,60 – 5,10</t>
  </si>
  <si>
    <t>3,20 – 3,50</t>
  </si>
  <si>
    <t>2,50 – 3,80</t>
  </si>
  <si>
    <t>3,40 – 3,70</t>
  </si>
  <si>
    <t>5,60 – 62,0</t>
  </si>
  <si>
    <t>4,80 – 5,00</t>
  </si>
  <si>
    <t>3,30 – 4,80</t>
  </si>
  <si>
    <t>6,00 – 6,90</t>
  </si>
  <si>
    <t>2,40 – 3,00</t>
  </si>
  <si>
    <t>5,10 – 5,50</t>
  </si>
  <si>
    <t>19,0 – 3,10</t>
  </si>
  <si>
    <t>2,80 – 4,00</t>
  </si>
  <si>
    <t>2,20 – 3,40</t>
  </si>
  <si>
    <t>3,60 – 4,40</t>
  </si>
  <si>
    <t>2,10 – 2,70</t>
  </si>
  <si>
    <t>2,00 – 2,20</t>
  </si>
  <si>
    <t>2,00 – 3,00</t>
  </si>
  <si>
    <t>2,30 – 2,80</t>
  </si>
  <si>
    <t>1,20 – 2,60</t>
  </si>
  <si>
    <t>2,10 – 2,60</t>
  </si>
  <si>
    <t>3,20 – 3,60</t>
  </si>
  <si>
    <t>3,40 – 5,30</t>
  </si>
  <si>
    <t>3,50 – 4,20</t>
  </si>
  <si>
    <t>3,20 – 3,40</t>
  </si>
  <si>
    <t>3,3 – 3,70</t>
  </si>
  <si>
    <t>2,70 – 3,00</t>
  </si>
  <si>
    <t>2,30 – 3,30</t>
  </si>
  <si>
    <t>4,00 – 5,00</t>
  </si>
  <si>
    <t>3,0 – 4,0</t>
  </si>
  <si>
    <t>3,80 – 3,90</t>
  </si>
  <si>
    <t>2,40 – 4,50</t>
  </si>
  <si>
    <t>3,00 – 3,50</t>
  </si>
  <si>
    <t>1,90 – 3,00</t>
  </si>
  <si>
    <t>2,20 – 5,60</t>
  </si>
  <si>
    <t>2,40 – 6,70</t>
  </si>
  <si>
    <t>2,50 – 2,70</t>
  </si>
  <si>
    <t>2,2,0 – 2,60</t>
  </si>
  <si>
    <t>2,30 – 3,60</t>
  </si>
  <si>
    <t>12,39  – 13,18</t>
  </si>
  <si>
    <t>5,0 – 7,0</t>
  </si>
  <si>
    <t>5,0 – 6,0</t>
  </si>
  <si>
    <t>4,0 – 5,0</t>
  </si>
  <si>
    <t>3,0 – 4</t>
  </si>
  <si>
    <t>4,00 – 9,00</t>
  </si>
  <si>
    <t>3,0 – 5,0</t>
  </si>
  <si>
    <t>3,50 – 4,50</t>
  </si>
  <si>
    <t>6,0 – 7,0</t>
  </si>
  <si>
    <t>4,49 – 5,51</t>
  </si>
  <si>
    <t>4,00 – 4,50</t>
  </si>
  <si>
    <t>5,0 – 5,5</t>
  </si>
  <si>
    <t>3,70 – 6,00</t>
  </si>
  <si>
    <t>4,00 – 6,00</t>
  </si>
  <si>
    <t>6,0 – 8,0</t>
  </si>
  <si>
    <t xml:space="preserve">3,60 – 4,30 </t>
  </si>
  <si>
    <t>2,90 – 7,10</t>
  </si>
  <si>
    <t>4,00 – 4,10</t>
  </si>
  <si>
    <t>2,50 – 4,20</t>
  </si>
  <si>
    <t>3,10 – 4,60</t>
  </si>
  <si>
    <t>4,00 – 5,20</t>
  </si>
  <si>
    <t>3,10 – 3,90</t>
  </si>
  <si>
    <t>4,30 – 4,90</t>
  </si>
  <si>
    <t>4,50 – 5,60</t>
  </si>
  <si>
    <t xml:space="preserve">3,52 – 4,10 </t>
  </si>
  <si>
    <t>4,20 – 4,90</t>
  </si>
  <si>
    <t>3,00 – 4,60</t>
  </si>
  <si>
    <t>3,6 – 5,0</t>
  </si>
  <si>
    <t>3,00 – 3,40</t>
  </si>
  <si>
    <t>3,30 – 3,70</t>
  </si>
  <si>
    <t>2,90 – 3,70</t>
  </si>
  <si>
    <t>2,90 – 3,00</t>
  </si>
  <si>
    <t>3,6 – 3,9</t>
  </si>
  <si>
    <t>3,30 – 5,10</t>
  </si>
  <si>
    <t>3,50 – 5,20</t>
  </si>
  <si>
    <t>2,45 – 3,89</t>
  </si>
  <si>
    <t>2,7 – 3,8</t>
  </si>
  <si>
    <t>2,30 – 2,60</t>
  </si>
  <si>
    <t>4,00 – 4,80</t>
  </si>
  <si>
    <t>3,70 – 4,30</t>
  </si>
  <si>
    <t>5,10 – 5,80</t>
  </si>
  <si>
    <t>3,30 – 4,00</t>
  </si>
  <si>
    <t>3,40 – 4,00</t>
  </si>
  <si>
    <t>3,20 – 4,00</t>
  </si>
  <si>
    <t>2,90 – 3,90</t>
  </si>
  <si>
    <t>2,70 – 5,20</t>
  </si>
  <si>
    <t>2,60 – 5,20</t>
  </si>
  <si>
    <t>3,10 – 6,10</t>
  </si>
  <si>
    <t>2,73 – 4,20</t>
  </si>
  <si>
    <t>3,30 – 3,90</t>
  </si>
  <si>
    <t>5,47 – 6,10</t>
  </si>
  <si>
    <t>3,00 – 4,10</t>
  </si>
  <si>
    <t>4,40 – 5,10</t>
  </si>
  <si>
    <t>3,20 – 4,70</t>
  </si>
  <si>
    <t>3,00 – 4,00</t>
  </si>
  <si>
    <t>3,80 – 4,40</t>
  </si>
  <si>
    <t>3,16 – 8,00</t>
  </si>
  <si>
    <t>2,90 – 6,10</t>
  </si>
  <si>
    <t>3,60 – 5,50</t>
  </si>
  <si>
    <t>4,50 – 5,50</t>
  </si>
  <si>
    <t>3,20 – 4,50</t>
  </si>
  <si>
    <t>4,0 – 6,0</t>
  </si>
  <si>
    <t>2,70 – 5,80</t>
  </si>
  <si>
    <t>3,51 – 3,52</t>
  </si>
  <si>
    <t>1,24 – 4,08</t>
  </si>
  <si>
    <t>1,32 – 2,69</t>
  </si>
  <si>
    <t>2,92 – 5,59</t>
  </si>
  <si>
    <t>2,81 – 4,05</t>
  </si>
  <si>
    <t xml:space="preserve">5,0 – 6,0 </t>
  </si>
  <si>
    <t>2,46 – 5,46</t>
  </si>
  <si>
    <t>2,40 – 5,03</t>
  </si>
  <si>
    <t>3,0 – 3,5</t>
  </si>
  <si>
    <t>3,50 – 7,00</t>
  </si>
  <si>
    <t>6,00 – 9,00</t>
  </si>
  <si>
    <t>5,40 – 6,00</t>
  </si>
  <si>
    <t>2,99 – 3,69</t>
  </si>
  <si>
    <t>3,00 – 6,80</t>
  </si>
  <si>
    <t>3,05 – 3,08</t>
  </si>
  <si>
    <t>2,87 – 4,72</t>
  </si>
  <si>
    <t>3,08 – 4,83</t>
  </si>
  <si>
    <t>3,51 – 9,96</t>
  </si>
  <si>
    <t>3,13 – 5,46</t>
  </si>
  <si>
    <t>4,07 – 4,90</t>
  </si>
  <si>
    <t>3,76 – 4,73</t>
  </si>
  <si>
    <t>3,43 – 5,34</t>
  </si>
  <si>
    <t>2,87 – 10,13</t>
  </si>
  <si>
    <t>2,82 – 5,38</t>
  </si>
  <si>
    <t>1,27 – 6,24</t>
  </si>
  <si>
    <t>4,50 – 6,00</t>
  </si>
  <si>
    <t>3,62 – 4,22</t>
  </si>
  <si>
    <t>6,93 – 7,34</t>
  </si>
  <si>
    <t>5,00 – 6,00</t>
  </si>
  <si>
    <t>2,46 – 5,91</t>
  </si>
  <si>
    <t>2,5 – 3,0</t>
  </si>
  <si>
    <t>3,59 – 4,52</t>
  </si>
  <si>
    <t>3,29 – 4,21</t>
  </si>
  <si>
    <t>4,40 – 4,71</t>
  </si>
  <si>
    <t>4,68 – 7,22</t>
  </si>
  <si>
    <t>3,89 – 5,32</t>
  </si>
  <si>
    <t>3,14 – 3,57</t>
  </si>
  <si>
    <t>3,20 – 5,90</t>
  </si>
  <si>
    <t>3,00 – 3,60</t>
  </si>
  <si>
    <t>4,00 – 11,10</t>
  </si>
  <si>
    <t>4,10 – 5,80</t>
  </si>
  <si>
    <t xml:space="preserve">4,30 – 5,90 </t>
  </si>
  <si>
    <t>4,80 – 5,10</t>
  </si>
  <si>
    <t>2,60 – 3,15</t>
  </si>
  <si>
    <t>4,50 – 5,75</t>
  </si>
  <si>
    <t>5,70 – 850</t>
  </si>
  <si>
    <t>4,90 – 5,40</t>
  </si>
  <si>
    <t>3,90 – 4,80</t>
  </si>
  <si>
    <t>3,90 – 6,40</t>
  </si>
  <si>
    <t>3,00 – 3,24</t>
  </si>
  <si>
    <t>4,21 – 4,50</t>
  </si>
  <si>
    <t>4,0 – 4,5</t>
  </si>
  <si>
    <t>2,90 – 3,20</t>
  </si>
  <si>
    <t>2,60 – 3,90</t>
  </si>
  <si>
    <t>2,50 – 3,50</t>
  </si>
  <si>
    <t>4,10 – 5,50</t>
  </si>
  <si>
    <t>3,60 – 4,90</t>
  </si>
  <si>
    <t>3,80 – 4,50</t>
  </si>
  <si>
    <t>2,80 – 3,20</t>
  </si>
  <si>
    <t>2,70 – 3,60</t>
  </si>
  <si>
    <t>6,35 – 6,60</t>
  </si>
  <si>
    <t>2,40 – 3,10</t>
  </si>
  <si>
    <t>3,70 – 3,85</t>
  </si>
  <si>
    <t>2,20 – 7,10</t>
  </si>
  <si>
    <t>2,70 – 3,20</t>
  </si>
  <si>
    <t>3,80 – 5,20</t>
  </si>
  <si>
    <t>7,0 – 8,0</t>
  </si>
  <si>
    <t>3,00 – 5,30</t>
  </si>
  <si>
    <t>4,00 – 4,60</t>
  </si>
  <si>
    <t>3,70 – 4,60</t>
  </si>
  <si>
    <t>2,50 – 4,00</t>
  </si>
  <si>
    <t xml:space="preserve">3,0 – 4,5 </t>
  </si>
  <si>
    <t>3,5 – 4,0</t>
  </si>
  <si>
    <t>3,80 – 5,89</t>
  </si>
  <si>
    <t>2,57 – 3,37</t>
  </si>
  <si>
    <t>2,67 – 3,72</t>
  </si>
  <si>
    <t>3,90 – 3,91</t>
  </si>
  <si>
    <t>4,69 – 7,69</t>
  </si>
  <si>
    <t>3,39 – 4,33</t>
  </si>
  <si>
    <t>2,38 – 3,78</t>
  </si>
  <si>
    <t>3,79 – 3,86</t>
  </si>
  <si>
    <t>2,15 – 3,88</t>
  </si>
  <si>
    <t>2,15 – 3,89</t>
  </si>
  <si>
    <t>4,54 – 6,58</t>
  </si>
  <si>
    <t>3,77 – 3,83</t>
  </si>
  <si>
    <t>2,0 – 2,5</t>
  </si>
  <si>
    <t>6,31 – 8,05</t>
  </si>
  <si>
    <t>5,00 – 7,00</t>
  </si>
  <si>
    <t>1,95 – 2,75</t>
  </si>
  <si>
    <t>3,35 – 6,38</t>
  </si>
  <si>
    <t>5,00 – 7,60</t>
  </si>
  <si>
    <t>4,72 – 4,91</t>
  </si>
  <si>
    <t>3,47 – 5,26</t>
  </si>
  <si>
    <t>3,57 – 7,00</t>
  </si>
  <si>
    <t>5,00 – 5,28</t>
  </si>
  <si>
    <t>5,80 – 6,27</t>
  </si>
  <si>
    <t>3 – 3,5</t>
  </si>
  <si>
    <t>5,90 – 6,1</t>
  </si>
  <si>
    <t>4,93 – 8,17</t>
  </si>
  <si>
    <t>2,10 – 2,40</t>
  </si>
  <si>
    <t>2,5 – 3,5</t>
  </si>
  <si>
    <t>3,5 – 4,5</t>
  </si>
  <si>
    <t>4 – 4,5</t>
  </si>
  <si>
    <t>3,49 – 3,53</t>
  </si>
  <si>
    <t>2,5 – 3</t>
  </si>
  <si>
    <t>4,20 – 5,10</t>
  </si>
  <si>
    <t>2,50 – 3,60</t>
  </si>
  <si>
    <t>2,30 – 2,50</t>
  </si>
  <si>
    <t>6,00 – 8,00</t>
  </si>
  <si>
    <t>2,30 – 3,00</t>
  </si>
  <si>
    <t>3,30 3,40</t>
  </si>
  <si>
    <t>3,30 – 3,55</t>
  </si>
  <si>
    <t>3,20 – 6,00</t>
  </si>
  <si>
    <t>3,53 – 3,56</t>
  </si>
  <si>
    <t>2,5 – 3,00</t>
  </si>
  <si>
    <t>5,80 – 8,60</t>
  </si>
  <si>
    <t>6,70 – 9,00</t>
  </si>
  <si>
    <t>2,50 – 5,01</t>
  </si>
  <si>
    <t>5,30 – 9,00</t>
  </si>
  <si>
    <t>4,40 – 6,60</t>
  </si>
  <si>
    <t>4,70 – 5,10</t>
  </si>
  <si>
    <t>5,50 – 6,30</t>
  </si>
  <si>
    <t>6,05 – 7,85</t>
  </si>
  <si>
    <t>5,40 – 8,20</t>
  </si>
  <si>
    <t>5,80 – 9,90</t>
  </si>
  <si>
    <t>10,15 – 12,50</t>
  </si>
  <si>
    <t>6,20 – 8,40</t>
  </si>
  <si>
    <t>4,20 – 6,80</t>
  </si>
  <si>
    <t>4,60 – 5,20</t>
  </si>
  <si>
    <t>4,00 – 5,30</t>
  </si>
  <si>
    <t>4,60 – 4,70</t>
  </si>
  <si>
    <t>10,60 – 11,60</t>
  </si>
  <si>
    <t>4,80 – 5,80</t>
  </si>
  <si>
    <t>5,40 – 8,30</t>
  </si>
  <si>
    <t>3,70 – 4,20</t>
  </si>
  <si>
    <t>4,40 – 4,60</t>
  </si>
  <si>
    <t>5,10 – 6,10</t>
  </si>
  <si>
    <t>4,90 – 5,90</t>
  </si>
  <si>
    <t>7,90 – 8,30</t>
  </si>
  <si>
    <t>11,80 – 14,10</t>
  </si>
  <si>
    <t>8,90 – 12,20</t>
  </si>
  <si>
    <t>6,70 – 11,20</t>
  </si>
  <si>
    <t>9,00 – 15,90</t>
  </si>
  <si>
    <t>3,10 – 4,50</t>
  </si>
  <si>
    <t>8,10 – 11,60</t>
  </si>
  <si>
    <t>4,70 – 5,60</t>
  </si>
  <si>
    <t>4,60 – 5,70</t>
  </si>
  <si>
    <t>5,30 – 9,50</t>
  </si>
  <si>
    <t>4,6 – 5,30</t>
  </si>
  <si>
    <t>4,80 – 5,30</t>
  </si>
  <si>
    <t>5,50 – 5,90</t>
  </si>
  <si>
    <t>3,90 – 4,00</t>
  </si>
  <si>
    <t>2,40 – 4,70</t>
  </si>
  <si>
    <t>4,20 – 4,80</t>
  </si>
  <si>
    <t>4,00 – 4,40</t>
  </si>
  <si>
    <t>5,80 – 7,50</t>
  </si>
  <si>
    <t>4,70 – 5,30</t>
  </si>
  <si>
    <t>5,70 – 7,80</t>
  </si>
  <si>
    <t>6,90 – 12,25</t>
  </si>
  <si>
    <t>4,10 – 5,20</t>
  </si>
  <si>
    <t>5,60 – 6,20</t>
  </si>
  <si>
    <t>5,20 – 5,30</t>
  </si>
  <si>
    <t>4,20 – 5,20</t>
  </si>
  <si>
    <t>7,70 – 7,90</t>
  </si>
  <si>
    <t>4,60 – 9,10</t>
  </si>
  <si>
    <t>4,90 – 5,20</t>
  </si>
  <si>
    <t>4,10 – 5,70</t>
  </si>
  <si>
    <t>4,20 – 7,70</t>
  </si>
  <si>
    <t>4,90 – 9,80</t>
  </si>
  <si>
    <t>4,50 – 4,60</t>
  </si>
  <si>
    <t>5,80 – 8,10</t>
  </si>
  <si>
    <t>4,33 – 5,13</t>
  </si>
  <si>
    <t>7,00 – 10,00</t>
  </si>
  <si>
    <t>5,00 – 8,00</t>
  </si>
  <si>
    <t>9,15 – 10,09</t>
  </si>
  <si>
    <t>10,00 – 10,50</t>
  </si>
  <si>
    <t>5,50 – 6,00</t>
  </si>
  <si>
    <t>7,50 – 9,50</t>
  </si>
  <si>
    <t>8,20 – 12,10</t>
  </si>
  <si>
    <t>10,60 – 16,20</t>
  </si>
  <si>
    <t>9,10 – 9,40</t>
  </si>
  <si>
    <t>7,20 – 11,20</t>
  </si>
  <si>
    <t>6,30 – 15,2</t>
  </si>
  <si>
    <t>9,10 – 14,30</t>
  </si>
  <si>
    <t>10,30 – 11,50</t>
  </si>
  <si>
    <t>7,10 – 13,00</t>
  </si>
  <si>
    <t>12,50 – 17,30</t>
  </si>
  <si>
    <t>12,30 – 14,10</t>
  </si>
  <si>
    <t xml:space="preserve">6,78 – 8,30 </t>
  </si>
  <si>
    <t>11,80 – 14,40</t>
  </si>
  <si>
    <t>9,60 – 16,70</t>
  </si>
  <si>
    <t>13,70 – 21,30</t>
  </si>
  <si>
    <t>7,00 – 9,50</t>
  </si>
  <si>
    <t>8,20 – 13,40</t>
  </si>
  <si>
    <t>6,50 – 14,80</t>
  </si>
  <si>
    <t>11,10 – 11,40</t>
  </si>
  <si>
    <t>6,40 – 7,50</t>
  </si>
  <si>
    <t>5,50 – 6,50</t>
  </si>
  <si>
    <t>5,4 – 9,6</t>
  </si>
  <si>
    <t>7,90 – 11,00</t>
  </si>
  <si>
    <t>5,40 – 5,70</t>
  </si>
  <si>
    <t>8,00 – 20,00</t>
  </si>
  <si>
    <t>5,02 – 6,23</t>
  </si>
  <si>
    <t>5,03 – 6,8</t>
  </si>
  <si>
    <t>6,20 – 7,60</t>
  </si>
  <si>
    <t>11,50 – 11,70</t>
  </si>
  <si>
    <t>11,50 – 12,30</t>
  </si>
  <si>
    <t>12,10 – 14,00</t>
  </si>
  <si>
    <t>8,10 – 8,90</t>
  </si>
  <si>
    <t>7,40 – 8,50</t>
  </si>
  <si>
    <t>8,00 – 10,80</t>
  </si>
  <si>
    <t>8,00 – 10,00</t>
  </si>
  <si>
    <t>9,70 – 9,9</t>
  </si>
  <si>
    <t>5,30 – 13,70</t>
  </si>
  <si>
    <t>8,60 – 13,70</t>
  </si>
  <si>
    <t>5,90 – 6,70</t>
  </si>
  <si>
    <t>5,90 – 11,00</t>
  </si>
  <si>
    <t>12,80 – 13,90</t>
  </si>
  <si>
    <t>12,00 – 18,00</t>
  </si>
  <si>
    <t>5,80 – 12,90</t>
  </si>
  <si>
    <t>10,20 – 10,50</t>
  </si>
  <si>
    <t>10,00 – 16,70</t>
  </si>
  <si>
    <t>7,00 – 8,60</t>
  </si>
  <si>
    <t>6,00 – 9,40</t>
  </si>
  <si>
    <t>6,00 – 11,40</t>
  </si>
  <si>
    <t>6,00 – 11,80</t>
  </si>
  <si>
    <t>5,20 – 8,90</t>
  </si>
  <si>
    <t>6,50 – 7,30</t>
  </si>
  <si>
    <t>6,80 – 7,50</t>
  </si>
  <si>
    <t>12,10 – 13,2</t>
  </si>
  <si>
    <t>10,00 – 11,00</t>
  </si>
  <si>
    <t>8,00 – 10,90</t>
  </si>
  <si>
    <t>4,30 – 10,90</t>
  </si>
  <si>
    <t>7,67 – 8,20</t>
  </si>
  <si>
    <t>6,45 – 8,42</t>
  </si>
  <si>
    <t>4,71 – 0,042</t>
  </si>
  <si>
    <t>4,04 – 8,66</t>
  </si>
  <si>
    <t>6,02 – 8,52</t>
  </si>
  <si>
    <t>6,06 – 12,00</t>
  </si>
  <si>
    <t>3,63 – 7,55</t>
  </si>
  <si>
    <t>12,00 – 23,00</t>
  </si>
  <si>
    <t>11,00 – 12,00</t>
  </si>
  <si>
    <t>11,90 – 14,30</t>
  </si>
  <si>
    <t>9,56 – 10,00</t>
  </si>
  <si>
    <t>4,84 – 11,99</t>
  </si>
  <si>
    <t>9,69 – 10,77</t>
  </si>
  <si>
    <t>5,60 – 7,81</t>
  </si>
  <si>
    <t>7,75 – 13,02</t>
  </si>
  <si>
    <t>5,66 – 20,40</t>
  </si>
  <si>
    <t>8,77 – 9,98</t>
  </si>
  <si>
    <t>5,68 – 6,24</t>
  </si>
  <si>
    <t>5,07 – 9,99</t>
  </si>
  <si>
    <t>4,36 – 10,13</t>
  </si>
  <si>
    <t>5,10 – 9,14</t>
  </si>
  <si>
    <t>4,18 – 10,60</t>
  </si>
  <si>
    <t>12,00 – 12,65</t>
  </si>
  <si>
    <t>6,48 – 9,38</t>
  </si>
  <si>
    <t>13,53 – 14,03</t>
  </si>
  <si>
    <t>3,92 – 10,84</t>
  </si>
  <si>
    <t>10,12 – 12,03</t>
  </si>
  <si>
    <t>6,82 – 7,99</t>
  </si>
  <si>
    <t>8,00 – 12,00</t>
  </si>
  <si>
    <t>10,00 – 11,34</t>
  </si>
  <si>
    <t>9,80 – 13,00</t>
  </si>
  <si>
    <t>12,20 – 14,60</t>
  </si>
  <si>
    <t>9,70 – 10,40</t>
  </si>
  <si>
    <t>10,30 – 11,20</t>
  </si>
  <si>
    <t>9,80 – 10,00</t>
  </si>
  <si>
    <t>14,00 – 15,30</t>
  </si>
  <si>
    <t>9,70 – 14,00</t>
  </si>
  <si>
    <t>14,60 – 15,60</t>
  </si>
  <si>
    <t>5,45 – 12,80</t>
  </si>
  <si>
    <t>8,50 – 13,50</t>
  </si>
  <si>
    <t>12,40 – 12,70</t>
  </si>
  <si>
    <t>10,00 – 14,70</t>
  </si>
  <si>
    <t>14,20 – 15,7</t>
  </si>
  <si>
    <t>12,00 – 17,30</t>
  </si>
  <si>
    <t>8,10 – 9,69</t>
  </si>
  <si>
    <t>8,00 – 12,92</t>
  </si>
  <si>
    <t>7,50 – 15,40</t>
  </si>
  <si>
    <t>7,40 – 8,80</t>
  </si>
  <si>
    <t>4,50 – 9,00</t>
  </si>
  <si>
    <t>6,10 – 7,50</t>
  </si>
  <si>
    <t>12,10 – 12,20</t>
  </si>
  <si>
    <t>6,00 – 8,40</t>
  </si>
  <si>
    <t>11,40 – 12,00</t>
  </si>
  <si>
    <t>8,40 – 10,70</t>
  </si>
  <si>
    <t>9,50 – 16,90</t>
  </si>
  <si>
    <t>6,90 – 9,10</t>
  </si>
  <si>
    <t>7,40 – 11,60</t>
  </si>
  <si>
    <t>14,1 – 32,80</t>
  </si>
  <si>
    <t>10,40 – 12,30</t>
  </si>
  <si>
    <t>11,90 – 12,50</t>
  </si>
  <si>
    <t>6,00 – 6,20</t>
  </si>
  <si>
    <t>10,90 – 11,60</t>
  </si>
  <si>
    <t>5,60 – 8,90</t>
  </si>
  <si>
    <t>4,70 – 7,20</t>
  </si>
  <si>
    <t>8,30 – 10,00</t>
  </si>
  <si>
    <t>5,3 – 10,50</t>
  </si>
  <si>
    <t>13,00 – 15,00</t>
  </si>
  <si>
    <t>7,70 – 14,80</t>
  </si>
  <si>
    <t>10,10 – 11,90</t>
  </si>
  <si>
    <t>6,00 – 12,00</t>
  </si>
  <si>
    <t>6,00 – 9,55</t>
  </si>
  <si>
    <t>7,84 – 7,87</t>
  </si>
  <si>
    <t>10,18 – 16,36</t>
  </si>
  <si>
    <t>8,24 – 10,00</t>
  </si>
  <si>
    <t>5,96 – 8,00</t>
  </si>
  <si>
    <t>8,00 – 9,88</t>
  </si>
  <si>
    <t>7,99 – 8,01</t>
  </si>
  <si>
    <t>5,15 – 10,00</t>
  </si>
  <si>
    <t>13,00 – 14,00</t>
  </si>
  <si>
    <t>8,03 – 9,66</t>
  </si>
  <si>
    <t>6,34 – 6,17</t>
  </si>
  <si>
    <t>9,23 – 10,83</t>
  </si>
  <si>
    <t>9,99 – 10,00</t>
  </si>
  <si>
    <t>6,58 – 7,37</t>
  </si>
  <si>
    <t>9,91 – 9,99</t>
  </si>
  <si>
    <t>6,00 – 10,00</t>
  </si>
  <si>
    <t>9,32 – 11,00</t>
  </si>
  <si>
    <t>10,87 – 12,00</t>
  </si>
  <si>
    <t>9,00 – 15,50</t>
  </si>
  <si>
    <t>4,10 – 4,80</t>
  </si>
  <si>
    <t>3,80 – 9,30</t>
  </si>
  <si>
    <t>4,60 – 7,50</t>
  </si>
  <si>
    <t>6,00 6,70</t>
  </si>
  <si>
    <t>5,00 – 5,50</t>
  </si>
  <si>
    <t>7,20 14,80</t>
  </si>
  <si>
    <t>6,00 – 8,30</t>
  </si>
  <si>
    <t>8,60 12,50</t>
  </si>
  <si>
    <t>Naraukelio k.</t>
  </si>
  <si>
    <t>Pavadinimas</t>
  </si>
  <si>
    <t>Kelio (gatvės) numeris</t>
  </si>
  <si>
    <t>Pagirmuonio k.</t>
  </si>
  <si>
    <t>J. Vilkutaičio-Keturakio g.</t>
  </si>
  <si>
    <t>Pamiškės g.–Smėlio g.</t>
  </si>
  <si>
    <t>Stakliškių k., Lielionių k.</t>
  </si>
  <si>
    <t>Pieštuvėnų k., Medžionių k.</t>
  </si>
  <si>
    <t>Alšininkų k., Kvedariškių k.</t>
  </si>
  <si>
    <t>Kielionių k., Medžionių k.</t>
  </si>
  <si>
    <t>Paaukštojos k., Gojaus k.</t>
  </si>
  <si>
    <t>Gineikonių k., Mockonių k.</t>
  </si>
  <si>
    <t>Užukalnio k., Guostaus ežeras</t>
  </si>
  <si>
    <t>Užuguosčio k., Palapiškės k.</t>
  </si>
  <si>
    <t>Lepelionių k., Krištapiškių k.</t>
  </si>
  <si>
    <t>Gripiškių k., Vispos k.</t>
  </si>
  <si>
    <t xml:space="preserve">Gripiškių k., Kvietkinės k. </t>
  </si>
  <si>
    <t>Pakrovų k., Gojaus k.</t>
  </si>
  <si>
    <t>Radomislės k., Intuponių k.</t>
  </si>
  <si>
    <t>Burokiškių k., Trakų r.</t>
  </si>
  <si>
    <t>Intuponių k., Burokiškių k.</t>
  </si>
  <si>
    <t>Užuguosčio k., Buntiškių k.</t>
  </si>
  <si>
    <t>Alšininkų k.,Virkininkų k.</t>
  </si>
  <si>
    <t>Kielionių k., Alšios k.</t>
  </si>
  <si>
    <t>Elzbietiškis–pamiškė</t>
  </si>
  <si>
    <t>Pajiesio g. –pamiškė</t>
  </si>
  <si>
    <t>Skersabalio k., Dūmiškių k.</t>
  </si>
  <si>
    <t>Tartupio k., Skersabalio k.</t>
  </si>
  <si>
    <t>Kurminiškių k.,</t>
  </si>
  <si>
    <t>Čepeliškės–Dambrava</t>
  </si>
  <si>
    <t>Čepeliškės</t>
  </si>
  <si>
    <t>Garšvinės K., Čepeliškių k.</t>
  </si>
  <si>
    <t>Čepeliškių k.</t>
  </si>
  <si>
    <t>Klebiškio miškas, Čepeliškių k.</t>
  </si>
  <si>
    <t>Čepeliškių k., Kliokiškių k.</t>
  </si>
  <si>
    <t>2021 m. liepos 1 d.</t>
  </si>
  <si>
    <t>sprendimu Nr. T3-162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</si>
</sst>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20"/>
      <color theme="1"/>
      <name val="Times"/>
      <family val="1"/>
    </font>
    <font>
      <sz val="12"/>
      <color theme="1"/>
      <name val="Times"/>
      <family val="1"/>
    </font>
    <font>
      <sz val="12"/>
      <name val="Times"/>
      <family val="1"/>
    </font>
    <font>
      <i/>
      <sz val="12"/>
      <name val="Times"/>
      <family val="1"/>
    </font>
    <font>
      <b/>
      <sz val="12"/>
      <color theme="1"/>
      <name val="Times"/>
      <family val="1"/>
    </font>
    <font>
      <b/>
      <sz val="12"/>
      <color rgb="FF000000"/>
      <name val="Times"/>
      <family val="1"/>
    </font>
    <font>
      <sz val="11"/>
      <name val="Times New Roman"/>
      <family val="1"/>
      <charset val="186"/>
    </font>
    <font>
      <sz val="20"/>
      <name val="Times"/>
      <family val="1"/>
    </font>
    <font>
      <b/>
      <sz val="12"/>
      <name val="Times"/>
      <family val="1"/>
    </font>
    <font>
      <b/>
      <sz val="12"/>
      <color rgb="FF333333"/>
      <name val="Times"/>
      <family val="1"/>
    </font>
    <font>
      <b/>
      <sz val="10"/>
      <name val="Times"/>
      <family val="1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2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/>
    <xf numFmtId="2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/>
    </xf>
    <xf numFmtId="2" fontId="6" fillId="0" borderId="35" xfId="0" applyNumberFormat="1" applyFont="1" applyFill="1" applyBorder="1" applyAlignment="1">
      <alignment horizontal="center" vertical="center"/>
    </xf>
    <xf numFmtId="2" fontId="6" fillId="0" borderId="47" xfId="0" applyNumberFormat="1" applyFont="1" applyFill="1" applyBorder="1" applyAlignment="1">
      <alignment horizontal="center" vertical="center"/>
    </xf>
    <xf numFmtId="2" fontId="6" fillId="0" borderId="48" xfId="0" applyNumberFormat="1" applyFont="1" applyFill="1" applyBorder="1" applyAlignment="1">
      <alignment horizontal="center" vertical="center"/>
    </xf>
    <xf numFmtId="2" fontId="6" fillId="0" borderId="40" xfId="0" applyNumberFormat="1" applyFont="1" applyFill="1" applyBorder="1" applyAlignment="1">
      <alignment horizontal="center" vertical="center"/>
    </xf>
    <xf numFmtId="2" fontId="6" fillId="0" borderId="41" xfId="0" applyNumberFormat="1" applyFont="1" applyFill="1" applyBorder="1" applyAlignment="1">
      <alignment horizontal="center" vertical="center"/>
    </xf>
    <xf numFmtId="2" fontId="6" fillId="0" borderId="43" xfId="0" applyNumberFormat="1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1" fontId="6" fillId="0" borderId="39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1" fontId="6" fillId="0" borderId="43" xfId="0" applyNumberFormat="1" applyFont="1" applyFill="1" applyBorder="1" applyAlignment="1">
      <alignment horizontal="center" vertical="center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2" fontId="9" fillId="0" borderId="40" xfId="0" applyNumberFormat="1" applyFont="1" applyFill="1" applyBorder="1" applyAlignment="1">
      <alignment horizontal="center" vertical="center" wrapText="1"/>
    </xf>
    <xf numFmtId="2" fontId="9" fillId="0" borderId="41" xfId="0" applyNumberFormat="1" applyFont="1" applyFill="1" applyBorder="1" applyAlignment="1">
      <alignment horizontal="center" vertical="center" wrapText="1"/>
    </xf>
    <xf numFmtId="2" fontId="9" fillId="0" borderId="43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2" fontId="6" fillId="0" borderId="22" xfId="0" applyNumberFormat="1" applyFont="1" applyFill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2" fontId="6" fillId="0" borderId="34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" fontId="6" fillId="0" borderId="34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37" xfId="0" applyNumberFormat="1" applyFont="1" applyFill="1" applyBorder="1" applyAlignment="1">
      <alignment horizontal="center" vertical="center"/>
    </xf>
    <xf numFmtId="2" fontId="6" fillId="0" borderId="38" xfId="0" applyNumberFormat="1" applyFont="1" applyFill="1" applyBorder="1" applyAlignment="1">
      <alignment horizontal="center" vertical="center"/>
    </xf>
    <xf numFmtId="2" fontId="6" fillId="0" borderId="3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1" fontId="6" fillId="0" borderId="35" xfId="0" applyNumberFormat="1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2" fontId="6" fillId="0" borderId="19" xfId="0" applyNumberFormat="1" applyFont="1" applyFill="1" applyBorder="1" applyAlignment="1">
      <alignment horizontal="center" vertical="center"/>
    </xf>
    <xf numFmtId="2" fontId="6" fillId="0" borderId="24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2" fontId="6" fillId="0" borderId="47" xfId="0" applyNumberFormat="1" applyFont="1" applyFill="1" applyBorder="1" applyAlignment="1">
      <alignment horizontal="center" vertical="center" wrapText="1"/>
    </xf>
    <xf numFmtId="2" fontId="6" fillId="0" borderId="48" xfId="0" applyNumberFormat="1" applyFont="1" applyFill="1" applyBorder="1" applyAlignment="1">
      <alignment horizontal="center" vertical="center" wrapText="1"/>
    </xf>
    <xf numFmtId="2" fontId="6" fillId="0" borderId="47" xfId="0" applyNumberFormat="1" applyFont="1" applyFill="1" applyBorder="1" applyAlignment="1">
      <alignment horizontal="center" vertical="center"/>
    </xf>
    <xf numFmtId="2" fontId="6" fillId="0" borderId="48" xfId="0" applyNumberFormat="1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0" fontId="6" fillId="0" borderId="48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8" xfId="0" applyFont="1" applyFill="1" applyBorder="1" applyAlignment="1">
      <alignment vertical="center" wrapText="1"/>
    </xf>
    <xf numFmtId="0" fontId="15" fillId="0" borderId="39" xfId="0" applyFont="1" applyFill="1" applyBorder="1" applyAlignment="1">
      <alignment vertical="center"/>
    </xf>
    <xf numFmtId="0" fontId="15" fillId="0" borderId="48" xfId="0" applyFont="1" applyFill="1" applyBorder="1" applyAlignment="1">
      <alignment vertical="center"/>
    </xf>
    <xf numFmtId="0" fontId="15" fillId="0" borderId="48" xfId="0" applyFont="1" applyFill="1" applyBorder="1" applyAlignment="1">
      <alignment vertical="center" wrapText="1"/>
    </xf>
    <xf numFmtId="0" fontId="15" fillId="0" borderId="3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37" xfId="0" applyFont="1" applyFill="1" applyBorder="1" applyAlignment="1">
      <alignment vertical="center"/>
    </xf>
    <xf numFmtId="0" fontId="6" fillId="0" borderId="47" xfId="0" applyFont="1" applyFill="1" applyBorder="1" applyAlignment="1">
      <alignment vertical="center"/>
    </xf>
    <xf numFmtId="0" fontId="6" fillId="0" borderId="47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 wrapText="1"/>
    </xf>
    <xf numFmtId="0" fontId="6" fillId="0" borderId="40" xfId="0" applyFont="1" applyFill="1" applyBorder="1" applyAlignment="1">
      <alignment vertical="center"/>
    </xf>
    <xf numFmtId="0" fontId="6" fillId="0" borderId="38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0" fontId="15" fillId="0" borderId="39" xfId="0" applyFont="1" applyFill="1" applyBorder="1" applyAlignment="1"/>
    <xf numFmtId="0" fontId="15" fillId="0" borderId="48" xfId="0" applyFont="1" applyFill="1" applyBorder="1" applyAlignment="1"/>
    <xf numFmtId="0" fontId="15" fillId="0" borderId="48" xfId="0" applyFont="1" applyFill="1" applyBorder="1" applyAlignment="1">
      <alignment wrapText="1"/>
    </xf>
    <xf numFmtId="0" fontId="15" fillId="0" borderId="43" xfId="0" applyFont="1" applyFill="1" applyBorder="1" applyAlignment="1"/>
    <xf numFmtId="2" fontId="5" fillId="0" borderId="47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0" fontId="15" fillId="0" borderId="34" xfId="0" applyFont="1" applyFill="1" applyBorder="1" applyAlignment="1"/>
    <xf numFmtId="2" fontId="6" fillId="0" borderId="49" xfId="0" applyNumberFormat="1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2" fontId="6" fillId="0" borderId="27" xfId="0" applyNumberFormat="1" applyFont="1" applyFill="1" applyBorder="1" applyAlignment="1">
      <alignment horizontal="center" vertical="center"/>
    </xf>
    <xf numFmtId="2" fontId="6" fillId="0" borderId="51" xfId="0" applyNumberFormat="1" applyFont="1" applyFill="1" applyBorder="1" applyAlignment="1">
      <alignment horizontal="center" vertical="center"/>
    </xf>
    <xf numFmtId="2" fontId="6" fillId="0" borderId="50" xfId="0" applyNumberFormat="1" applyFont="1" applyFill="1" applyBorder="1" applyAlignment="1">
      <alignment horizontal="center" vertical="center"/>
    </xf>
    <xf numFmtId="2" fontId="6" fillId="0" borderId="52" xfId="0" applyNumberFormat="1" applyFont="1" applyFill="1" applyBorder="1" applyAlignment="1">
      <alignment horizontal="center" vertical="center"/>
    </xf>
    <xf numFmtId="1" fontId="6" fillId="0" borderId="37" xfId="0" applyNumberFormat="1" applyFont="1" applyFill="1" applyBorder="1" applyAlignment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 vertical="center"/>
    </xf>
    <xf numFmtId="1" fontId="6" fillId="0" borderId="40" xfId="0" applyNumberFormat="1" applyFont="1" applyFill="1" applyBorder="1" applyAlignment="1">
      <alignment horizontal="center" vertical="center"/>
    </xf>
    <xf numFmtId="1" fontId="6" fillId="0" borderId="4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" fontId="6" fillId="2" borderId="53" xfId="0" applyNumberFormat="1" applyFont="1" applyFill="1" applyBorder="1" applyAlignment="1">
      <alignment horizontal="center" vertical="center"/>
    </xf>
    <xf numFmtId="1" fontId="6" fillId="2" borderId="54" xfId="0" applyNumberFormat="1" applyFont="1" applyFill="1" applyBorder="1" applyAlignment="1">
      <alignment horizontal="center" vertical="center"/>
    </xf>
    <xf numFmtId="1" fontId="6" fillId="2" borderId="5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7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0" fillId="2" borderId="6" xfId="0" applyFill="1" applyBorder="1" applyAlignment="1"/>
    <xf numFmtId="0" fontId="6" fillId="2" borderId="11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2" fontId="5" fillId="0" borderId="6" xfId="0" applyNumberFormat="1" applyFont="1" applyFill="1" applyBorder="1" applyAlignment="1">
      <alignment vertical="center"/>
    </xf>
    <xf numFmtId="2" fontId="5" fillId="0" borderId="4" xfId="0" applyNumberFormat="1" applyFont="1" applyFill="1" applyBorder="1" applyAlignment="1">
      <alignment vertical="center"/>
    </xf>
    <xf numFmtId="0" fontId="14" fillId="2" borderId="1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2" fontId="16" fillId="3" borderId="1" xfId="0" applyNumberFormat="1" applyFont="1" applyFill="1" applyBorder="1" applyAlignment="1">
      <alignment horizontal="center"/>
    </xf>
    <xf numFmtId="2" fontId="16" fillId="3" borderId="4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5" fillId="0" borderId="48" xfId="0" applyFont="1" applyFill="1" applyBorder="1" applyAlignment="1">
      <alignment vertical="center" wrapText="1"/>
    </xf>
    <xf numFmtId="2" fontId="6" fillId="0" borderId="47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5" fillId="0" borderId="48" xfId="0" applyFont="1" applyFill="1" applyBorder="1" applyAlignment="1">
      <alignment vertical="center" wrapText="1"/>
    </xf>
    <xf numFmtId="0" fontId="6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2" fontId="6" fillId="0" borderId="47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48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1" fontId="6" fillId="0" borderId="10" xfId="0" applyNumberFormat="1" applyFont="1" applyFill="1" applyBorder="1" applyAlignment="1">
      <alignment horizontal="center" vertical="center"/>
    </xf>
    <xf numFmtId="2" fontId="6" fillId="0" borderId="26" xfId="0" applyNumberFormat="1" applyFont="1" applyFill="1" applyBorder="1" applyAlignment="1">
      <alignment horizontal="center" vertical="center"/>
    </xf>
    <xf numFmtId="1" fontId="6" fillId="0" borderId="47" xfId="0" applyNumberFormat="1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wrapText="1"/>
    </xf>
    <xf numFmtId="0" fontId="15" fillId="0" borderId="34" xfId="0" applyFont="1" applyFill="1" applyBorder="1" applyAlignment="1"/>
    <xf numFmtId="0" fontId="6" fillId="4" borderId="10" xfId="0" applyFont="1" applyFill="1" applyBorder="1" applyAlignment="1">
      <alignment horizontal="left" vertical="center" wrapText="1"/>
    </xf>
    <xf numFmtId="0" fontId="15" fillId="4" borderId="48" xfId="0" applyFont="1" applyFill="1" applyBorder="1" applyAlignment="1"/>
    <xf numFmtId="0" fontId="10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/>
    </xf>
    <xf numFmtId="0" fontId="5" fillId="0" borderId="34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 textRotation="90" wrapText="1"/>
    </xf>
    <xf numFmtId="0" fontId="11" fillId="0" borderId="32" xfId="0" applyFont="1" applyFill="1" applyBorder="1" applyAlignment="1">
      <alignment horizontal="center" vertical="center" textRotation="90" wrapText="1"/>
    </xf>
    <xf numFmtId="0" fontId="15" fillId="0" borderId="34" xfId="0" applyFont="1" applyFill="1" applyBorder="1" applyAlignment="1">
      <alignment vertical="center"/>
    </xf>
    <xf numFmtId="0" fontId="15" fillId="0" borderId="3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7" xfId="0" applyFont="1" applyFill="1" applyBorder="1" applyAlignment="1">
      <alignment horizontal="center" vertical="center" textRotation="90" wrapText="1"/>
    </xf>
    <xf numFmtId="0" fontId="6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" fontId="6" fillId="0" borderId="48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2" fontId="6" fillId="0" borderId="47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vertical="center"/>
    </xf>
    <xf numFmtId="2" fontId="6" fillId="0" borderId="48" xfId="0" applyNumberFormat="1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1" fontId="6" fillId="0" borderId="28" xfId="0" applyNumberFormat="1" applyFont="1" applyFill="1" applyBorder="1" applyAlignment="1">
      <alignment horizontal="center" vertical="center"/>
    </xf>
    <xf numFmtId="1" fontId="6" fillId="0" borderId="15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1" fontId="13" fillId="0" borderId="39" xfId="0" applyNumberFormat="1" applyFont="1" applyFill="1" applyBorder="1" applyAlignment="1">
      <alignment horizontal="center" vertical="center" wrapText="1"/>
    </xf>
    <xf numFmtId="1" fontId="13" fillId="0" borderId="43" xfId="0" applyNumberFormat="1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 wrapText="1"/>
    </xf>
    <xf numFmtId="0" fontId="11" fillId="0" borderId="18" xfId="0" applyFont="1" applyFill="1" applyBorder="1" applyAlignment="1">
      <alignment horizontal="center" vertical="center" textRotation="90" wrapText="1"/>
    </xf>
    <xf numFmtId="0" fontId="11" fillId="0" borderId="19" xfId="0" applyFont="1" applyFill="1" applyBorder="1" applyAlignment="1">
      <alignment horizontal="center" vertical="center" textRotation="90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 textRotation="90"/>
    </xf>
    <xf numFmtId="0" fontId="13" fillId="0" borderId="4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2" fontId="9" fillId="0" borderId="36" xfId="0" applyNumberFormat="1" applyFont="1" applyFill="1" applyBorder="1" applyAlignment="1">
      <alignment horizontal="center" vertical="center" wrapText="1"/>
    </xf>
    <xf numFmtId="2" fontId="9" fillId="0" borderId="42" xfId="0" applyNumberFormat="1" applyFont="1" applyFill="1" applyBorder="1" applyAlignment="1">
      <alignment horizontal="center" vertical="center" wrapText="1"/>
    </xf>
    <xf numFmtId="2" fontId="9" fillId="0" borderId="45" xfId="0" applyNumberFormat="1" applyFont="1" applyFill="1" applyBorder="1" applyAlignment="1">
      <alignment horizontal="center" vertical="center" wrapText="1"/>
    </xf>
    <xf numFmtId="2" fontId="9" fillId="0" borderId="46" xfId="0" applyNumberFormat="1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left" vertical="center" wrapText="1"/>
    </xf>
    <xf numFmtId="0" fontId="9" fillId="0" borderId="41" xfId="0" applyFont="1" applyFill="1" applyBorder="1" applyAlignment="1">
      <alignment horizontal="left" vertical="center" wrapText="1"/>
    </xf>
    <xf numFmtId="2" fontId="9" fillId="0" borderId="37" xfId="0" applyNumberFormat="1" applyFont="1" applyFill="1" applyBorder="1" applyAlignment="1">
      <alignment horizontal="center" vertical="center" wrapText="1"/>
    </xf>
    <xf numFmtId="2" fontId="9" fillId="0" borderId="38" xfId="0" applyNumberFormat="1" applyFont="1" applyFill="1" applyBorder="1" applyAlignment="1">
      <alignment horizontal="center" vertical="center" wrapText="1"/>
    </xf>
    <xf numFmtId="2" fontId="9" fillId="0" borderId="39" xfId="0" applyNumberFormat="1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42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11" fillId="0" borderId="31" xfId="0" applyFont="1" applyFill="1" applyBorder="1" applyAlignment="1">
      <alignment horizontal="center" vertical="center" textRotation="90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5" fillId="0" borderId="34" xfId="0" applyFont="1" applyFill="1" applyBorder="1" applyAlignment="1"/>
    <xf numFmtId="0" fontId="15" fillId="0" borderId="32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6D86E"/>
      <color rgb="FFB8E08C"/>
      <color rgb="FFFF99CC"/>
      <color rgb="FFFFFF99"/>
      <color rgb="FFFF8F8F"/>
      <color rgb="FFAA72D4"/>
      <color rgb="FFFF5757"/>
      <color rgb="FFCC0000"/>
      <color rgb="FFCC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05"/>
  <sheetViews>
    <sheetView tabSelected="1" zoomScale="110" zoomScaleNormal="110" workbookViewId="0">
      <pane xSplit="5" ySplit="10" topLeftCell="J11" activePane="bottomRight" state="frozen"/>
      <selection pane="topRight" activeCell="F1" sqref="F1"/>
      <selection pane="bottomLeft" activeCell="A11" sqref="A11"/>
      <selection pane="bottomRight" activeCell="A6" sqref="A6:Q6"/>
    </sheetView>
  </sheetViews>
  <sheetFormatPr defaultRowHeight="26.25" outlineLevelRow="1"/>
  <cols>
    <col min="1" max="1" width="14" style="3" customWidth="1"/>
    <col min="2" max="2" width="17.140625" style="120" customWidth="1"/>
    <col min="3" max="3" width="32" style="94" customWidth="1"/>
    <col min="4" max="4" width="34.28515625" style="95" customWidth="1"/>
    <col min="5" max="5" width="10.5703125" style="97" bestFit="1" customWidth="1"/>
    <col min="6" max="8" width="9.5703125" style="97" bestFit="1" customWidth="1"/>
    <col min="9" max="9" width="17.28515625" style="98" customWidth="1"/>
    <col min="10" max="10" width="15.42578125" style="97" customWidth="1"/>
    <col min="11" max="11" width="19.5703125" style="97" customWidth="1"/>
    <col min="12" max="12" width="14.140625" style="4" customWidth="1"/>
    <col min="13" max="13" width="12.42578125" style="4" customWidth="1"/>
    <col min="14" max="14" width="12.7109375" style="4" customWidth="1"/>
    <col min="15" max="15" width="12.140625" style="98" customWidth="1"/>
    <col min="16" max="16" width="13.140625" style="97" customWidth="1"/>
    <col min="17" max="17" width="16.42578125" style="97" customWidth="1"/>
    <col min="18" max="25" width="16.28515625" style="1" customWidth="1"/>
    <col min="26" max="16384" width="9.140625" style="1"/>
  </cols>
  <sheetData>
    <row r="1" spans="1:17" ht="15.75" customHeight="1">
      <c r="O1" s="210" t="s">
        <v>2766</v>
      </c>
      <c r="P1" s="210"/>
      <c r="Q1" s="210"/>
    </row>
    <row r="2" spans="1:17" ht="15.75" customHeight="1">
      <c r="O2" s="210" t="s">
        <v>2767</v>
      </c>
      <c r="P2" s="210"/>
      <c r="Q2" s="210"/>
    </row>
    <row r="3" spans="1:17" ht="16.5" customHeight="1">
      <c r="O3" s="210" t="s">
        <v>3687</v>
      </c>
      <c r="P3" s="210"/>
      <c r="Q3" s="210"/>
    </row>
    <row r="4" spans="1:17" ht="16.5" customHeight="1">
      <c r="O4" s="210" t="s">
        <v>3688</v>
      </c>
      <c r="P4" s="210"/>
      <c r="Q4" s="210"/>
    </row>
    <row r="5" spans="1:17" ht="16.5" customHeight="1">
      <c r="O5" s="170"/>
      <c r="P5" s="99"/>
    </row>
    <row r="6" spans="1:17" ht="24" customHeight="1">
      <c r="A6" s="211" t="s">
        <v>2768</v>
      </c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</row>
    <row r="7" spans="1:17" ht="15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5.75" customHeight="1" thickBot="1">
      <c r="A8" s="5"/>
      <c r="B8" s="3"/>
      <c r="C8" s="96"/>
      <c r="D8" s="119"/>
      <c r="E8" s="7"/>
      <c r="F8" s="7"/>
      <c r="G8" s="7"/>
      <c r="H8" s="7"/>
      <c r="I8" s="7"/>
      <c r="J8" s="7"/>
      <c r="K8" s="7"/>
      <c r="L8" s="5"/>
      <c r="M8" s="5"/>
      <c r="N8" s="5"/>
      <c r="O8" s="7"/>
      <c r="P8" s="7"/>
      <c r="Q8" s="7"/>
    </row>
    <row r="9" spans="1:17" s="2" customFormat="1" ht="15" customHeight="1">
      <c r="A9" s="268" t="s">
        <v>0</v>
      </c>
      <c r="B9" s="270" t="s">
        <v>3654</v>
      </c>
      <c r="C9" s="272" t="s">
        <v>3653</v>
      </c>
      <c r="D9" s="277" t="s">
        <v>2491</v>
      </c>
      <c r="E9" s="283" t="s">
        <v>2690</v>
      </c>
      <c r="F9" s="268" t="s">
        <v>1</v>
      </c>
      <c r="G9" s="285"/>
      <c r="H9" s="286"/>
      <c r="I9" s="266" t="s">
        <v>1996</v>
      </c>
      <c r="J9" s="264" t="s">
        <v>2952</v>
      </c>
      <c r="K9" s="262" t="s">
        <v>2953</v>
      </c>
      <c r="L9" s="274" t="s">
        <v>1980</v>
      </c>
      <c r="M9" s="275"/>
      <c r="N9" s="275"/>
      <c r="O9" s="276"/>
      <c r="P9" s="260" t="s">
        <v>2951</v>
      </c>
      <c r="Q9" s="246" t="s">
        <v>1912</v>
      </c>
    </row>
    <row r="10" spans="1:17" s="2" customFormat="1" ht="31.5" customHeight="1" thickBot="1">
      <c r="A10" s="269"/>
      <c r="B10" s="271"/>
      <c r="C10" s="273"/>
      <c r="D10" s="278"/>
      <c r="E10" s="284"/>
      <c r="F10" s="58" t="s">
        <v>2</v>
      </c>
      <c r="G10" s="59" t="s">
        <v>3</v>
      </c>
      <c r="H10" s="60" t="s">
        <v>4</v>
      </c>
      <c r="I10" s="267"/>
      <c r="J10" s="265"/>
      <c r="K10" s="263"/>
      <c r="L10" s="61" t="s">
        <v>5</v>
      </c>
      <c r="M10" s="62" t="s">
        <v>6</v>
      </c>
      <c r="N10" s="62" t="s">
        <v>5</v>
      </c>
      <c r="O10" s="63" t="s">
        <v>6</v>
      </c>
      <c r="P10" s="261"/>
      <c r="Q10" s="247"/>
    </row>
    <row r="11" spans="1:17" s="17" customFormat="1" ht="26.25" customHeight="1" outlineLevel="1">
      <c r="A11" s="226" t="s">
        <v>7</v>
      </c>
      <c r="B11" s="121" t="s">
        <v>8</v>
      </c>
      <c r="C11" s="127" t="s">
        <v>2962</v>
      </c>
      <c r="D11" s="110" t="s">
        <v>2540</v>
      </c>
      <c r="E11" s="54">
        <f>SUM(F11:H11)</f>
        <v>243</v>
      </c>
      <c r="F11" s="44">
        <f>3+97</f>
        <v>100</v>
      </c>
      <c r="G11" s="15">
        <v>143</v>
      </c>
      <c r="H11" s="45"/>
      <c r="I11" s="42" t="s">
        <v>3202</v>
      </c>
      <c r="J11" s="23" t="s">
        <v>3437</v>
      </c>
      <c r="K11" s="25" t="s">
        <v>13</v>
      </c>
      <c r="L11" s="28">
        <v>6041919.2800000003</v>
      </c>
      <c r="M11" s="16">
        <v>492175.31</v>
      </c>
      <c r="N11" s="16">
        <v>6041688.9800000004</v>
      </c>
      <c r="O11" s="29">
        <v>492251.71</v>
      </c>
      <c r="P11" s="35" t="s">
        <v>2368</v>
      </c>
      <c r="Q11" s="36">
        <v>440053405328</v>
      </c>
    </row>
    <row r="12" spans="1:17" s="17" customFormat="1" ht="15.75" outlineLevel="1">
      <c r="A12" s="227"/>
      <c r="B12" s="122" t="s">
        <v>10</v>
      </c>
      <c r="C12" s="13" t="s">
        <v>11</v>
      </c>
      <c r="D12" s="111" t="s">
        <v>2540</v>
      </c>
      <c r="E12" s="55">
        <f t="shared" ref="E12:E75" si="0">SUM(F12:H12)</f>
        <v>418</v>
      </c>
      <c r="F12" s="37">
        <v>418</v>
      </c>
      <c r="G12" s="8"/>
      <c r="H12" s="46"/>
      <c r="I12" s="43">
        <v>4.0999999999999996</v>
      </c>
      <c r="J12" s="9">
        <v>6.8</v>
      </c>
      <c r="K12" s="26" t="s">
        <v>2058</v>
      </c>
      <c r="L12" s="30">
        <v>6042125.2000000002</v>
      </c>
      <c r="M12" s="9">
        <v>492182.61</v>
      </c>
      <c r="N12" s="9">
        <v>6042497.1900000004</v>
      </c>
      <c r="O12" s="31">
        <v>492197.5</v>
      </c>
      <c r="P12" s="37" t="s">
        <v>2380</v>
      </c>
      <c r="Q12" s="38">
        <v>440055198468</v>
      </c>
    </row>
    <row r="13" spans="1:17" s="17" customFormat="1" ht="15.75" outlineLevel="1">
      <c r="A13" s="227"/>
      <c r="B13" s="122" t="s">
        <v>12</v>
      </c>
      <c r="C13" s="190" t="s">
        <v>2964</v>
      </c>
      <c r="D13" s="111" t="s">
        <v>2495</v>
      </c>
      <c r="E13" s="55">
        <f t="shared" si="0"/>
        <v>763</v>
      </c>
      <c r="F13" s="37"/>
      <c r="G13" s="8">
        <v>763</v>
      </c>
      <c r="H13" s="46"/>
      <c r="I13" s="43">
        <v>2.8</v>
      </c>
      <c r="J13" s="9">
        <v>4.7</v>
      </c>
      <c r="K13" s="26" t="s">
        <v>13</v>
      </c>
      <c r="L13" s="30">
        <v>6043255.5800000001</v>
      </c>
      <c r="M13" s="9">
        <v>491900.7</v>
      </c>
      <c r="N13" s="9">
        <v>6043773.6799999997</v>
      </c>
      <c r="O13" s="31">
        <v>492033.49</v>
      </c>
      <c r="P13" s="37" t="s">
        <v>2494</v>
      </c>
      <c r="Q13" s="38">
        <v>440056434892</v>
      </c>
    </row>
    <row r="14" spans="1:17" s="17" customFormat="1" ht="15.75" outlineLevel="1">
      <c r="A14" s="227"/>
      <c r="B14" s="248" t="s">
        <v>14</v>
      </c>
      <c r="C14" s="249" t="s">
        <v>15</v>
      </c>
      <c r="D14" s="212" t="s">
        <v>2540</v>
      </c>
      <c r="E14" s="231">
        <f>SUM(F14:H15)</f>
        <v>1030</v>
      </c>
      <c r="F14" s="37">
        <v>130</v>
      </c>
      <c r="G14" s="8">
        <v>508</v>
      </c>
      <c r="H14" s="46"/>
      <c r="I14" s="189" t="s">
        <v>3203</v>
      </c>
      <c r="J14" s="188" t="s">
        <v>3438</v>
      </c>
      <c r="K14" s="26" t="s">
        <v>2058</v>
      </c>
      <c r="L14" s="30">
        <v>6043009.7599999998</v>
      </c>
      <c r="M14" s="9">
        <v>492594.05</v>
      </c>
      <c r="N14" s="9">
        <v>6042854.46</v>
      </c>
      <c r="O14" s="31">
        <v>491980.56</v>
      </c>
      <c r="P14" s="37" t="s">
        <v>1950</v>
      </c>
      <c r="Q14" s="38" t="s">
        <v>1951</v>
      </c>
    </row>
    <row r="15" spans="1:17" s="17" customFormat="1" ht="15.75" outlineLevel="1">
      <c r="A15" s="227"/>
      <c r="B15" s="248"/>
      <c r="C15" s="249"/>
      <c r="D15" s="214"/>
      <c r="E15" s="232"/>
      <c r="F15" s="37"/>
      <c r="G15" s="8">
        <v>392</v>
      </c>
      <c r="H15" s="46"/>
      <c r="I15" s="43">
        <v>2.9</v>
      </c>
      <c r="J15" s="9">
        <v>5.5</v>
      </c>
      <c r="K15" s="26" t="s">
        <v>2058</v>
      </c>
      <c r="L15" s="30">
        <v>6042852.79</v>
      </c>
      <c r="M15" s="9">
        <v>491956.12</v>
      </c>
      <c r="N15" s="9">
        <v>6042774.2699999996</v>
      </c>
      <c r="O15" s="31">
        <v>491572.54</v>
      </c>
      <c r="P15" s="37"/>
      <c r="Q15" s="38">
        <v>440055254078</v>
      </c>
    </row>
    <row r="16" spans="1:17" s="17" customFormat="1" ht="15.75" outlineLevel="1">
      <c r="A16" s="227"/>
      <c r="B16" s="122" t="s">
        <v>16</v>
      </c>
      <c r="C16" s="13" t="s">
        <v>17</v>
      </c>
      <c r="D16" s="111" t="s">
        <v>2540</v>
      </c>
      <c r="E16" s="55">
        <f t="shared" si="0"/>
        <v>689</v>
      </c>
      <c r="F16" s="37">
        <f>18+11</f>
        <v>29</v>
      </c>
      <c r="G16" s="8">
        <f>128+168+50+52+151</f>
        <v>549</v>
      </c>
      <c r="H16" s="46">
        <f>65+46</f>
        <v>111</v>
      </c>
      <c r="I16" s="189" t="s">
        <v>3204</v>
      </c>
      <c r="J16" s="188" t="s">
        <v>3439</v>
      </c>
      <c r="K16" s="26" t="s">
        <v>2058</v>
      </c>
      <c r="L16" s="30">
        <v>6043191.1500000004</v>
      </c>
      <c r="M16" s="9">
        <v>492478.45</v>
      </c>
      <c r="N16" s="9">
        <v>6042729.25</v>
      </c>
      <c r="O16" s="31">
        <v>492630.19</v>
      </c>
      <c r="P16" s="37" t="s">
        <v>1955</v>
      </c>
      <c r="Q16" s="38" t="s">
        <v>1956</v>
      </c>
    </row>
    <row r="17" spans="1:17" s="17" customFormat="1" ht="15.75" outlineLevel="1">
      <c r="A17" s="227"/>
      <c r="B17" s="122" t="s">
        <v>18</v>
      </c>
      <c r="C17" s="190" t="s">
        <v>19</v>
      </c>
      <c r="D17" s="111" t="s">
        <v>2540</v>
      </c>
      <c r="E17" s="55">
        <f t="shared" si="0"/>
        <v>54</v>
      </c>
      <c r="F17" s="37">
        <v>54</v>
      </c>
      <c r="G17" s="8"/>
      <c r="H17" s="46"/>
      <c r="I17" s="43">
        <v>5.8</v>
      </c>
      <c r="J17" s="9">
        <v>8.4</v>
      </c>
      <c r="K17" s="26" t="s">
        <v>13</v>
      </c>
      <c r="L17" s="30">
        <v>6042666.3600000003</v>
      </c>
      <c r="M17" s="9">
        <v>492649.02</v>
      </c>
      <c r="N17" s="9">
        <v>6042653.1100000003</v>
      </c>
      <c r="O17" s="31">
        <v>492596.2</v>
      </c>
      <c r="P17" s="37" t="s">
        <v>2496</v>
      </c>
      <c r="Q17" s="38">
        <v>440056434916</v>
      </c>
    </row>
    <row r="18" spans="1:17" s="17" customFormat="1" ht="15.75" outlineLevel="1">
      <c r="A18" s="227"/>
      <c r="B18" s="122" t="s">
        <v>21</v>
      </c>
      <c r="C18" s="190" t="s">
        <v>22</v>
      </c>
      <c r="D18" s="111" t="s">
        <v>2540</v>
      </c>
      <c r="E18" s="55">
        <f t="shared" si="0"/>
        <v>62</v>
      </c>
      <c r="F18" s="37">
        <v>62</v>
      </c>
      <c r="G18" s="8"/>
      <c r="H18" s="46"/>
      <c r="I18" s="43">
        <v>3</v>
      </c>
      <c r="J18" s="9"/>
      <c r="K18" s="26"/>
      <c r="L18" s="30">
        <v>6042731.7000000002</v>
      </c>
      <c r="M18" s="9">
        <v>492637.41</v>
      </c>
      <c r="N18" s="9">
        <v>6042715.2000000002</v>
      </c>
      <c r="O18" s="31">
        <v>492577.26</v>
      </c>
      <c r="P18" s="37"/>
      <c r="Q18" s="38"/>
    </row>
    <row r="19" spans="1:17" s="17" customFormat="1" ht="15" customHeight="1" outlineLevel="1">
      <c r="A19" s="227"/>
      <c r="B19" s="122" t="s">
        <v>23</v>
      </c>
      <c r="C19" s="190" t="s">
        <v>24</v>
      </c>
      <c r="D19" s="111" t="s">
        <v>2540</v>
      </c>
      <c r="E19" s="55">
        <f t="shared" si="0"/>
        <v>55</v>
      </c>
      <c r="F19" s="37">
        <v>55</v>
      </c>
      <c r="G19" s="8"/>
      <c r="H19" s="46"/>
      <c r="I19" s="43">
        <v>3.4</v>
      </c>
      <c r="J19" s="9">
        <v>4.5</v>
      </c>
      <c r="K19" s="26" t="s">
        <v>13</v>
      </c>
      <c r="L19" s="30">
        <v>6042818.1399999997</v>
      </c>
      <c r="M19" s="9">
        <v>492613.35</v>
      </c>
      <c r="N19" s="9">
        <v>6042807.8499999996</v>
      </c>
      <c r="O19" s="31">
        <v>492559.12</v>
      </c>
      <c r="P19" s="37" t="s">
        <v>2497</v>
      </c>
      <c r="Q19" s="38">
        <v>440056434949</v>
      </c>
    </row>
    <row r="20" spans="1:17" s="17" customFormat="1" ht="14.25" customHeight="1" outlineLevel="1">
      <c r="A20" s="227"/>
      <c r="B20" s="122" t="s">
        <v>25</v>
      </c>
      <c r="C20" s="190" t="s">
        <v>26</v>
      </c>
      <c r="D20" s="111" t="s">
        <v>2540</v>
      </c>
      <c r="E20" s="55">
        <f t="shared" si="0"/>
        <v>81</v>
      </c>
      <c r="F20" s="37">
        <v>81</v>
      </c>
      <c r="G20" s="8"/>
      <c r="H20" s="46"/>
      <c r="I20" s="43">
        <v>2.8</v>
      </c>
      <c r="J20" s="9">
        <v>4</v>
      </c>
      <c r="K20" s="26" t="s">
        <v>13</v>
      </c>
      <c r="L20" s="30">
        <v>6043133.3600000003</v>
      </c>
      <c r="M20" s="9">
        <v>492565.85</v>
      </c>
      <c r="N20" s="9">
        <v>6043125.3899999997</v>
      </c>
      <c r="O20" s="31">
        <v>492485.61</v>
      </c>
      <c r="P20" s="37" t="s">
        <v>2498</v>
      </c>
      <c r="Q20" s="38">
        <v>440056434970</v>
      </c>
    </row>
    <row r="21" spans="1:17" s="17" customFormat="1" ht="15.75" outlineLevel="1">
      <c r="A21" s="227"/>
      <c r="B21" s="122" t="s">
        <v>27</v>
      </c>
      <c r="C21" s="13" t="s">
        <v>28</v>
      </c>
      <c r="D21" s="111" t="s">
        <v>2540</v>
      </c>
      <c r="E21" s="55">
        <f t="shared" si="0"/>
        <v>354</v>
      </c>
      <c r="F21" s="37">
        <v>95</v>
      </c>
      <c r="G21" s="8">
        <v>259</v>
      </c>
      <c r="H21" s="46"/>
      <c r="I21" s="189" t="s">
        <v>3249</v>
      </c>
      <c r="J21" s="9"/>
      <c r="K21" s="26"/>
      <c r="L21" s="30">
        <v>6043266.2999999998</v>
      </c>
      <c r="M21" s="9">
        <v>492600.39</v>
      </c>
      <c r="N21" s="9">
        <v>6043456.0999999996</v>
      </c>
      <c r="O21" s="31">
        <v>492443.17</v>
      </c>
      <c r="P21" s="37"/>
      <c r="Q21" s="38"/>
    </row>
    <row r="22" spans="1:17" s="17" customFormat="1" ht="16.5" customHeight="1" outlineLevel="1">
      <c r="A22" s="227"/>
      <c r="B22" s="122" t="s">
        <v>29</v>
      </c>
      <c r="C22" s="13" t="s">
        <v>30</v>
      </c>
      <c r="D22" s="111" t="s">
        <v>2540</v>
      </c>
      <c r="E22" s="55">
        <f t="shared" si="0"/>
        <v>124</v>
      </c>
      <c r="F22" s="37">
        <v>124</v>
      </c>
      <c r="G22" s="8"/>
      <c r="H22" s="46"/>
      <c r="I22" s="43">
        <v>3.11</v>
      </c>
      <c r="J22" s="9">
        <v>4.7699999999999996</v>
      </c>
      <c r="K22" s="26" t="s">
        <v>2058</v>
      </c>
      <c r="L22" s="30">
        <v>6043365.2999999998</v>
      </c>
      <c r="M22" s="9">
        <v>492623.33</v>
      </c>
      <c r="N22" s="14">
        <v>6043416.0899999999</v>
      </c>
      <c r="O22" s="31">
        <v>492511.92</v>
      </c>
      <c r="P22" s="37" t="s">
        <v>1965</v>
      </c>
      <c r="Q22" s="38">
        <v>440053317425</v>
      </c>
    </row>
    <row r="23" spans="1:17" s="17" customFormat="1" ht="15.75" outlineLevel="1">
      <c r="A23" s="227"/>
      <c r="B23" s="122" t="s">
        <v>31</v>
      </c>
      <c r="C23" s="13" t="s">
        <v>32</v>
      </c>
      <c r="D23" s="111" t="s">
        <v>2540</v>
      </c>
      <c r="E23" s="55">
        <f t="shared" si="0"/>
        <v>318</v>
      </c>
      <c r="F23" s="37"/>
      <c r="G23" s="8">
        <v>318</v>
      </c>
      <c r="H23" s="46"/>
      <c r="I23" s="43">
        <v>2.2999999999999998</v>
      </c>
      <c r="J23" s="9">
        <v>4.9000000000000004</v>
      </c>
      <c r="K23" s="26" t="s">
        <v>2058</v>
      </c>
      <c r="L23" s="30">
        <v>6043508.1600000001</v>
      </c>
      <c r="M23" s="9">
        <v>492616.48</v>
      </c>
      <c r="N23" s="9">
        <v>6043633.4900000002</v>
      </c>
      <c r="O23" s="31">
        <v>492331</v>
      </c>
      <c r="P23" s="37" t="s">
        <v>2499</v>
      </c>
      <c r="Q23" s="38">
        <v>440056435168</v>
      </c>
    </row>
    <row r="24" spans="1:17" s="17" customFormat="1" ht="15.75" outlineLevel="1">
      <c r="A24" s="227"/>
      <c r="B24" s="122" t="s">
        <v>33</v>
      </c>
      <c r="C24" s="13" t="s">
        <v>34</v>
      </c>
      <c r="D24" s="111" t="s">
        <v>2540</v>
      </c>
      <c r="E24" s="55">
        <f t="shared" si="0"/>
        <v>72</v>
      </c>
      <c r="F24" s="37"/>
      <c r="G24" s="8">
        <v>72</v>
      </c>
      <c r="H24" s="46"/>
      <c r="I24" s="43">
        <v>3.8</v>
      </c>
      <c r="J24" s="9">
        <v>4.5999999999999996</v>
      </c>
      <c r="K24" s="26" t="s">
        <v>2058</v>
      </c>
      <c r="L24" s="30">
        <v>6043701.0899999999</v>
      </c>
      <c r="M24" s="9">
        <v>492558.65</v>
      </c>
      <c r="N24" s="9">
        <v>6043772.6500000004</v>
      </c>
      <c r="O24" s="31">
        <v>492549.28</v>
      </c>
      <c r="P24" s="37" t="s">
        <v>2500</v>
      </c>
      <c r="Q24" s="38">
        <v>440056435224</v>
      </c>
    </row>
    <row r="25" spans="1:17" s="17" customFormat="1" ht="15.75" outlineLevel="1">
      <c r="A25" s="227"/>
      <c r="B25" s="122" t="s">
        <v>35</v>
      </c>
      <c r="C25" s="190" t="s">
        <v>36</v>
      </c>
      <c r="D25" s="111" t="s">
        <v>2540</v>
      </c>
      <c r="E25" s="55">
        <f t="shared" si="0"/>
        <v>260</v>
      </c>
      <c r="F25" s="37">
        <v>57</v>
      </c>
      <c r="G25" s="8">
        <v>203</v>
      </c>
      <c r="H25" s="46"/>
      <c r="I25" s="189" t="s">
        <v>3205</v>
      </c>
      <c r="J25" s="188" t="s">
        <v>3440</v>
      </c>
      <c r="K25" s="26" t="s">
        <v>13</v>
      </c>
      <c r="L25" s="106">
        <v>6043701.0899999999</v>
      </c>
      <c r="M25" s="9">
        <v>492939.36</v>
      </c>
      <c r="N25" s="9">
        <v>6043003.9500000002</v>
      </c>
      <c r="O25" s="31">
        <v>493001.06</v>
      </c>
      <c r="P25" s="37" t="s">
        <v>2501</v>
      </c>
      <c r="Q25" s="38">
        <v>440056435246</v>
      </c>
    </row>
    <row r="26" spans="1:17" s="17" customFormat="1" ht="15.75" outlineLevel="1">
      <c r="A26" s="227"/>
      <c r="B26" s="122" t="s">
        <v>37</v>
      </c>
      <c r="C26" s="13" t="s">
        <v>38</v>
      </c>
      <c r="D26" s="111" t="s">
        <v>2540</v>
      </c>
      <c r="E26" s="55">
        <f t="shared" si="0"/>
        <v>521</v>
      </c>
      <c r="F26" s="37"/>
      <c r="G26" s="8">
        <v>521</v>
      </c>
      <c r="H26" s="46"/>
      <c r="I26" s="43">
        <v>3.2</v>
      </c>
      <c r="J26" s="9">
        <v>5.4</v>
      </c>
      <c r="K26" s="26" t="s">
        <v>2058</v>
      </c>
      <c r="L26" s="30">
        <v>6043041.5300000003</v>
      </c>
      <c r="M26" s="9">
        <v>493123.64</v>
      </c>
      <c r="N26" s="9">
        <v>6042761.9699999997</v>
      </c>
      <c r="O26" s="31">
        <v>492809.85</v>
      </c>
      <c r="P26" s="37" t="s">
        <v>2502</v>
      </c>
      <c r="Q26" s="38">
        <v>440056445100</v>
      </c>
    </row>
    <row r="27" spans="1:17" s="17" customFormat="1" ht="15.75" outlineLevel="1">
      <c r="A27" s="227"/>
      <c r="B27" s="122" t="s">
        <v>39</v>
      </c>
      <c r="C27" s="190" t="s">
        <v>40</v>
      </c>
      <c r="D27" s="111" t="s">
        <v>2540</v>
      </c>
      <c r="E27" s="55">
        <f t="shared" si="0"/>
        <v>920</v>
      </c>
      <c r="F27" s="37"/>
      <c r="G27" s="8">
        <f>307+44</f>
        <v>351</v>
      </c>
      <c r="H27" s="46">
        <v>569</v>
      </c>
      <c r="I27" s="189" t="s">
        <v>3206</v>
      </c>
      <c r="J27" s="188" t="s">
        <v>3441</v>
      </c>
      <c r="K27" s="26" t="s">
        <v>13</v>
      </c>
      <c r="L27" s="30">
        <v>6042543.1299999999</v>
      </c>
      <c r="M27" s="9">
        <v>493495.53</v>
      </c>
      <c r="N27" s="9">
        <v>6042973.9000000004</v>
      </c>
      <c r="O27" s="31">
        <v>492915.54</v>
      </c>
      <c r="P27" s="37" t="s">
        <v>2421</v>
      </c>
      <c r="Q27" s="38">
        <v>440055527201</v>
      </c>
    </row>
    <row r="28" spans="1:17" s="17" customFormat="1" ht="14.25" customHeight="1" outlineLevel="1">
      <c r="A28" s="227"/>
      <c r="B28" s="122" t="s">
        <v>41</v>
      </c>
      <c r="C28" s="190" t="s">
        <v>42</v>
      </c>
      <c r="D28" s="111" t="s">
        <v>2769</v>
      </c>
      <c r="E28" s="55">
        <f t="shared" si="0"/>
        <v>987</v>
      </c>
      <c r="F28" s="37"/>
      <c r="G28" s="8"/>
      <c r="H28" s="46">
        <v>987</v>
      </c>
      <c r="I28" s="189" t="s">
        <v>3206</v>
      </c>
      <c r="J28" s="188" t="s">
        <v>3442</v>
      </c>
      <c r="K28" s="26" t="s">
        <v>13</v>
      </c>
      <c r="L28" s="30">
        <v>6042551.9699999997</v>
      </c>
      <c r="M28" s="9">
        <v>493523.44</v>
      </c>
      <c r="N28" s="9">
        <v>6043089.75</v>
      </c>
      <c r="O28" s="31">
        <v>493318.98</v>
      </c>
      <c r="P28" s="37" t="s">
        <v>2419</v>
      </c>
      <c r="Q28" s="38">
        <v>440055527134</v>
      </c>
    </row>
    <row r="29" spans="1:17" s="17" customFormat="1" ht="15.75" outlineLevel="1">
      <c r="A29" s="227"/>
      <c r="B29" s="122" t="s">
        <v>43</v>
      </c>
      <c r="C29" s="13" t="s">
        <v>44</v>
      </c>
      <c r="D29" s="111" t="s">
        <v>2540</v>
      </c>
      <c r="E29" s="55">
        <f t="shared" si="0"/>
        <v>347</v>
      </c>
      <c r="F29" s="37"/>
      <c r="G29" s="8">
        <v>347</v>
      </c>
      <c r="H29" s="46"/>
      <c r="I29" s="43">
        <v>2.9</v>
      </c>
      <c r="J29" s="9">
        <v>5.0999999999999996</v>
      </c>
      <c r="K29" s="26" t="s">
        <v>2058</v>
      </c>
      <c r="L29" s="30">
        <v>6043047.2300000004</v>
      </c>
      <c r="M29" s="9">
        <v>493161.29</v>
      </c>
      <c r="N29" s="9">
        <v>6043207.04</v>
      </c>
      <c r="O29" s="31">
        <v>493386.47</v>
      </c>
      <c r="P29" s="37" t="s">
        <v>2420</v>
      </c>
      <c r="Q29" s="38">
        <v>440055527012</v>
      </c>
    </row>
    <row r="30" spans="1:17" s="17" customFormat="1" ht="15.75" outlineLevel="1">
      <c r="A30" s="227"/>
      <c r="B30" s="122" t="s">
        <v>45</v>
      </c>
      <c r="C30" s="190" t="s">
        <v>2965</v>
      </c>
      <c r="D30" s="111" t="s">
        <v>2540</v>
      </c>
      <c r="E30" s="55">
        <f t="shared" si="0"/>
        <v>275</v>
      </c>
      <c r="F30" s="37">
        <f>243+32</f>
        <v>275</v>
      </c>
      <c r="G30" s="8"/>
      <c r="H30" s="46"/>
      <c r="I30" s="43">
        <v>3.5</v>
      </c>
      <c r="J30" s="188" t="s">
        <v>3350</v>
      </c>
      <c r="K30" s="26" t="s">
        <v>2058</v>
      </c>
      <c r="L30" s="30">
        <v>6042503.4800000004</v>
      </c>
      <c r="M30" s="9">
        <v>492841.22</v>
      </c>
      <c r="N30" s="9">
        <v>6042321.7199999997</v>
      </c>
      <c r="O30" s="31">
        <v>492806.36</v>
      </c>
      <c r="P30" s="37" t="s">
        <v>1927</v>
      </c>
      <c r="Q30" s="38" t="s">
        <v>1928</v>
      </c>
    </row>
    <row r="31" spans="1:17" s="17" customFormat="1" ht="15.75" outlineLevel="1">
      <c r="A31" s="227"/>
      <c r="B31" s="122" t="s">
        <v>46</v>
      </c>
      <c r="C31" s="13" t="s">
        <v>47</v>
      </c>
      <c r="D31" s="111" t="s">
        <v>2540</v>
      </c>
      <c r="E31" s="55">
        <f t="shared" si="0"/>
        <v>589</v>
      </c>
      <c r="F31" s="37">
        <v>589</v>
      </c>
      <c r="G31" s="8"/>
      <c r="H31" s="46"/>
      <c r="I31" s="43">
        <v>4.7</v>
      </c>
      <c r="J31" s="9">
        <v>9.1</v>
      </c>
      <c r="K31" s="26" t="s">
        <v>2058</v>
      </c>
      <c r="L31" s="30">
        <v>6042249.2699999996</v>
      </c>
      <c r="M31" s="9">
        <v>492864.27</v>
      </c>
      <c r="N31" s="9">
        <v>6041716.3600000003</v>
      </c>
      <c r="O31" s="31">
        <v>493094.84</v>
      </c>
      <c r="P31" s="37" t="s">
        <v>2369</v>
      </c>
      <c r="Q31" s="38">
        <v>440043887581</v>
      </c>
    </row>
    <row r="32" spans="1:17" s="17" customFormat="1" ht="15.75" outlineLevel="1">
      <c r="A32" s="227"/>
      <c r="B32" s="222" t="s">
        <v>48</v>
      </c>
      <c r="C32" s="249" t="s">
        <v>49</v>
      </c>
      <c r="D32" s="212" t="s">
        <v>2540</v>
      </c>
      <c r="E32" s="252">
        <f>SUM(F32:H33)</f>
        <v>298</v>
      </c>
      <c r="F32" s="37">
        <v>197</v>
      </c>
      <c r="G32" s="8"/>
      <c r="H32" s="46"/>
      <c r="I32" s="43">
        <v>3.8</v>
      </c>
      <c r="J32" s="9">
        <v>5.9</v>
      </c>
      <c r="K32" s="26" t="s">
        <v>2058</v>
      </c>
      <c r="L32" s="30">
        <v>6042142.3300000001</v>
      </c>
      <c r="M32" s="9">
        <v>492964.37</v>
      </c>
      <c r="N32" s="9">
        <v>6042157.0300000003</v>
      </c>
      <c r="O32" s="31">
        <v>493160.21</v>
      </c>
      <c r="P32" s="228" t="s">
        <v>2503</v>
      </c>
      <c r="Q32" s="38">
        <v>440056462076</v>
      </c>
    </row>
    <row r="33" spans="1:17" s="17" customFormat="1" ht="15.75" outlineLevel="1">
      <c r="A33" s="227"/>
      <c r="B33" s="223"/>
      <c r="C33" s="249"/>
      <c r="D33" s="214"/>
      <c r="E33" s="252"/>
      <c r="F33" s="37">
        <v>101</v>
      </c>
      <c r="G33" s="8"/>
      <c r="H33" s="46"/>
      <c r="I33" s="43">
        <v>4</v>
      </c>
      <c r="J33" s="9">
        <v>6.1</v>
      </c>
      <c r="K33" s="26" t="s">
        <v>2058</v>
      </c>
      <c r="L33" s="30">
        <v>6042125.0999999996</v>
      </c>
      <c r="M33" s="9">
        <v>492850.3</v>
      </c>
      <c r="N33" s="9">
        <v>6042138.25</v>
      </c>
      <c r="O33" s="31">
        <v>492950.07</v>
      </c>
      <c r="P33" s="228"/>
      <c r="Q33" s="38">
        <v>440056462087</v>
      </c>
    </row>
    <row r="34" spans="1:17" s="17" customFormat="1" ht="15.75" outlineLevel="1">
      <c r="A34" s="227"/>
      <c r="B34" s="123" t="s">
        <v>50</v>
      </c>
      <c r="C34" s="13" t="s">
        <v>51</v>
      </c>
      <c r="D34" s="111" t="s">
        <v>2540</v>
      </c>
      <c r="E34" s="55">
        <f t="shared" si="0"/>
        <v>1272</v>
      </c>
      <c r="F34" s="37">
        <v>1101</v>
      </c>
      <c r="G34" s="8">
        <v>171</v>
      </c>
      <c r="H34" s="46"/>
      <c r="I34" s="189" t="s">
        <v>3419</v>
      </c>
      <c r="J34" s="9"/>
      <c r="K34" s="26" t="s">
        <v>2058</v>
      </c>
      <c r="L34" s="30">
        <v>6041459.3700000001</v>
      </c>
      <c r="M34" s="9">
        <v>494036.05</v>
      </c>
      <c r="N34" s="9">
        <v>6041256.5999999996</v>
      </c>
      <c r="O34" s="31">
        <v>492758.29</v>
      </c>
      <c r="P34" s="37" t="s">
        <v>1972</v>
      </c>
      <c r="Q34" s="38">
        <v>440053321216</v>
      </c>
    </row>
    <row r="35" spans="1:17" s="17" customFormat="1" ht="15.75" outlineLevel="1">
      <c r="A35" s="227"/>
      <c r="B35" s="122" t="s">
        <v>52</v>
      </c>
      <c r="C35" s="190" t="s">
        <v>53</v>
      </c>
      <c r="D35" s="111" t="s">
        <v>2540</v>
      </c>
      <c r="E35" s="55">
        <f t="shared" si="0"/>
        <v>289</v>
      </c>
      <c r="F35" s="37">
        <v>263</v>
      </c>
      <c r="G35" s="8">
        <v>26</v>
      </c>
      <c r="H35" s="46"/>
      <c r="I35" s="189" t="s">
        <v>3207</v>
      </c>
      <c r="J35" s="188" t="s">
        <v>3443</v>
      </c>
      <c r="K35" s="26" t="s">
        <v>2058</v>
      </c>
      <c r="L35" s="30">
        <v>6041352.6600000001</v>
      </c>
      <c r="M35" s="9">
        <v>493222.63</v>
      </c>
      <c r="N35" s="9">
        <v>6041626.5199999996</v>
      </c>
      <c r="O35" s="31">
        <v>493166.01</v>
      </c>
      <c r="P35" s="37" t="s">
        <v>1972</v>
      </c>
      <c r="Q35" s="38">
        <v>440056462132</v>
      </c>
    </row>
    <row r="36" spans="1:17" s="17" customFormat="1" ht="15.75" outlineLevel="1">
      <c r="A36" s="227"/>
      <c r="B36" s="122" t="s">
        <v>54</v>
      </c>
      <c r="C36" s="13" t="s">
        <v>55</v>
      </c>
      <c r="D36" s="111" t="s">
        <v>2540</v>
      </c>
      <c r="E36" s="55">
        <f t="shared" si="0"/>
        <v>795</v>
      </c>
      <c r="F36" s="37">
        <v>321</v>
      </c>
      <c r="G36" s="8">
        <f>116+358</f>
        <v>474</v>
      </c>
      <c r="H36" s="46"/>
      <c r="I36" s="189" t="s">
        <v>3208</v>
      </c>
      <c r="J36" s="188" t="s">
        <v>3444</v>
      </c>
      <c r="K36" s="26" t="s">
        <v>2058</v>
      </c>
      <c r="L36" s="30">
        <v>6041382.1299999999</v>
      </c>
      <c r="M36" s="9">
        <v>493355.93</v>
      </c>
      <c r="N36" s="9">
        <v>6041940.0999999996</v>
      </c>
      <c r="O36" s="31">
        <v>493328.78</v>
      </c>
      <c r="P36" s="37" t="s">
        <v>2019</v>
      </c>
      <c r="Q36" s="38">
        <v>440053333761</v>
      </c>
    </row>
    <row r="37" spans="1:17" s="17" customFormat="1" ht="15.75" outlineLevel="1">
      <c r="A37" s="227"/>
      <c r="B37" s="122" t="s">
        <v>56</v>
      </c>
      <c r="C37" s="13" t="s">
        <v>57</v>
      </c>
      <c r="D37" s="111" t="s">
        <v>2540</v>
      </c>
      <c r="E37" s="55">
        <f t="shared" si="0"/>
        <v>315</v>
      </c>
      <c r="F37" s="37"/>
      <c r="G37" s="8">
        <v>315</v>
      </c>
      <c r="H37" s="46"/>
      <c r="I37" s="43">
        <v>3.7</v>
      </c>
      <c r="J37" s="9">
        <v>6.3</v>
      </c>
      <c r="K37" s="26" t="s">
        <v>2058</v>
      </c>
      <c r="L37" s="30">
        <v>6041774.54</v>
      </c>
      <c r="M37" s="9">
        <v>493360.39</v>
      </c>
      <c r="N37" s="9">
        <v>6041488.8600000003</v>
      </c>
      <c r="O37" s="31">
        <v>493346.9</v>
      </c>
      <c r="P37" s="37" t="s">
        <v>2504</v>
      </c>
      <c r="Q37" s="38">
        <v>440056445112</v>
      </c>
    </row>
    <row r="38" spans="1:17" s="17" customFormat="1" ht="15.75" outlineLevel="1">
      <c r="A38" s="227"/>
      <c r="B38" s="248" t="s">
        <v>58</v>
      </c>
      <c r="C38" s="249" t="s">
        <v>59</v>
      </c>
      <c r="D38" s="212" t="s">
        <v>2540</v>
      </c>
      <c r="E38" s="252">
        <f>SUM(F38:H39)</f>
        <v>1088</v>
      </c>
      <c r="F38" s="37">
        <v>236</v>
      </c>
      <c r="G38" s="8"/>
      <c r="H38" s="46"/>
      <c r="I38" s="43">
        <v>4.8</v>
      </c>
      <c r="J38" s="9">
        <v>8.8000000000000007</v>
      </c>
      <c r="K38" s="26" t="s">
        <v>2058</v>
      </c>
      <c r="L38" s="30">
        <v>6041437.9699999997</v>
      </c>
      <c r="M38" s="9">
        <v>493598.4</v>
      </c>
      <c r="N38" s="9">
        <v>6041648.5499999998</v>
      </c>
      <c r="O38" s="31">
        <v>493491.36</v>
      </c>
      <c r="P38" s="228" t="s">
        <v>2370</v>
      </c>
      <c r="Q38" s="38">
        <v>440053405330</v>
      </c>
    </row>
    <row r="39" spans="1:17" s="17" customFormat="1" ht="15.75" outlineLevel="1">
      <c r="A39" s="227"/>
      <c r="B39" s="248"/>
      <c r="C39" s="249"/>
      <c r="D39" s="214"/>
      <c r="E39" s="252"/>
      <c r="F39" s="37">
        <v>305</v>
      </c>
      <c r="G39" s="8">
        <v>547</v>
      </c>
      <c r="H39" s="46"/>
      <c r="I39" s="189" t="s">
        <v>3209</v>
      </c>
      <c r="J39" s="188" t="s">
        <v>3445</v>
      </c>
      <c r="K39" s="26" t="s">
        <v>2058</v>
      </c>
      <c r="L39" s="30">
        <v>6041657.5099999998</v>
      </c>
      <c r="M39" s="9">
        <v>493486.69</v>
      </c>
      <c r="N39" s="9">
        <v>6042171.4900000002</v>
      </c>
      <c r="O39" s="31">
        <v>493591.3</v>
      </c>
      <c r="P39" s="228"/>
      <c r="Q39" s="38">
        <v>440053926651</v>
      </c>
    </row>
    <row r="40" spans="1:17" s="17" customFormat="1" ht="15.75" outlineLevel="1">
      <c r="A40" s="227"/>
      <c r="B40" s="122" t="s">
        <v>60</v>
      </c>
      <c r="C40" s="13" t="s">
        <v>61</v>
      </c>
      <c r="D40" s="111" t="s">
        <v>2540</v>
      </c>
      <c r="E40" s="55">
        <f t="shared" si="0"/>
        <v>448</v>
      </c>
      <c r="F40" s="37">
        <v>7</v>
      </c>
      <c r="G40" s="8">
        <v>441</v>
      </c>
      <c r="H40" s="46"/>
      <c r="I40" s="189" t="s">
        <v>3210</v>
      </c>
      <c r="J40" s="188" t="s">
        <v>3446</v>
      </c>
      <c r="K40" s="26" t="s">
        <v>2058</v>
      </c>
      <c r="L40" s="30">
        <v>6041469.1600000001</v>
      </c>
      <c r="M40" s="9">
        <v>493824.96</v>
      </c>
      <c r="N40" s="9">
        <v>6041711.0300000003</v>
      </c>
      <c r="O40" s="31">
        <v>493561.79</v>
      </c>
      <c r="P40" s="37" t="s">
        <v>2422</v>
      </c>
      <c r="Q40" s="38">
        <v>440055527023</v>
      </c>
    </row>
    <row r="41" spans="1:17" s="17" customFormat="1" ht="31.5" customHeight="1" outlineLevel="1">
      <c r="A41" s="227"/>
      <c r="B41" s="122" t="s">
        <v>62</v>
      </c>
      <c r="C41" s="13" t="s">
        <v>63</v>
      </c>
      <c r="D41" s="111" t="s">
        <v>2770</v>
      </c>
      <c r="E41" s="55">
        <f t="shared" si="0"/>
        <v>4378</v>
      </c>
      <c r="F41" s="37">
        <v>108</v>
      </c>
      <c r="G41" s="10">
        <v>4270</v>
      </c>
      <c r="H41" s="46"/>
      <c r="I41" s="189" t="s">
        <v>3420</v>
      </c>
      <c r="J41" s="188" t="s">
        <v>3447</v>
      </c>
      <c r="K41" s="26" t="s">
        <v>2058</v>
      </c>
      <c r="L41" s="30">
        <v>6041457</v>
      </c>
      <c r="M41" s="9">
        <v>494052.3</v>
      </c>
      <c r="N41" s="9">
        <v>6039183.0199999996</v>
      </c>
      <c r="O41" s="31">
        <v>497548.41</v>
      </c>
      <c r="P41" s="37" t="s">
        <v>1973</v>
      </c>
      <c r="Q41" s="38">
        <v>440053336512</v>
      </c>
    </row>
    <row r="42" spans="1:17" s="17" customFormat="1" ht="31.5" outlineLevel="1">
      <c r="A42" s="227"/>
      <c r="B42" s="122" t="s">
        <v>64</v>
      </c>
      <c r="C42" s="13" t="s">
        <v>65</v>
      </c>
      <c r="D42" s="111" t="s">
        <v>2771</v>
      </c>
      <c r="E42" s="55">
        <f t="shared" si="0"/>
        <v>489</v>
      </c>
      <c r="F42" s="37"/>
      <c r="G42" s="8">
        <v>489</v>
      </c>
      <c r="H42" s="46"/>
      <c r="I42" s="43">
        <v>4.0999999999999996</v>
      </c>
      <c r="J42" s="9">
        <v>5.4</v>
      </c>
      <c r="K42" s="26" t="s">
        <v>2058</v>
      </c>
      <c r="L42" s="30">
        <v>6039183.1500000004</v>
      </c>
      <c r="M42" s="9">
        <v>497548.58</v>
      </c>
      <c r="N42" s="9">
        <v>6038816.4500000002</v>
      </c>
      <c r="O42" s="31">
        <v>497872.08</v>
      </c>
      <c r="P42" s="37" t="s">
        <v>1974</v>
      </c>
      <c r="Q42" s="38">
        <v>440053385638</v>
      </c>
    </row>
    <row r="43" spans="1:17" s="17" customFormat="1" ht="15.75" outlineLevel="1">
      <c r="A43" s="227"/>
      <c r="B43" s="122" t="s">
        <v>66</v>
      </c>
      <c r="C43" s="13" t="s">
        <v>67</v>
      </c>
      <c r="D43" s="111" t="s">
        <v>2541</v>
      </c>
      <c r="E43" s="55">
        <f t="shared" si="0"/>
        <v>1497</v>
      </c>
      <c r="F43" s="37"/>
      <c r="G43" s="8">
        <v>1497</v>
      </c>
      <c r="H43" s="46"/>
      <c r="I43" s="43">
        <v>4.5</v>
      </c>
      <c r="J43" s="9">
        <v>7.5</v>
      </c>
      <c r="K43" s="26" t="s">
        <v>2058</v>
      </c>
      <c r="L43" s="30">
        <v>6042025.75</v>
      </c>
      <c r="M43" s="9">
        <v>493818.37</v>
      </c>
      <c r="N43" s="9">
        <v>6041415.7400000002</v>
      </c>
      <c r="O43" s="31">
        <v>494457.71</v>
      </c>
      <c r="P43" s="37" t="s">
        <v>2423</v>
      </c>
      <c r="Q43" s="38">
        <v>440055527034</v>
      </c>
    </row>
    <row r="44" spans="1:17" s="17" customFormat="1" ht="15.75" outlineLevel="1">
      <c r="A44" s="227"/>
      <c r="B44" s="122" t="s">
        <v>68</v>
      </c>
      <c r="C44" s="190" t="s">
        <v>69</v>
      </c>
      <c r="D44" s="111" t="s">
        <v>2541</v>
      </c>
      <c r="E44" s="55">
        <f t="shared" si="0"/>
        <v>242</v>
      </c>
      <c r="F44" s="37"/>
      <c r="G44" s="8">
        <v>38</v>
      </c>
      <c r="H44" s="46">
        <v>204</v>
      </c>
      <c r="I44" s="43">
        <v>2.5</v>
      </c>
      <c r="J44" s="188" t="s">
        <v>3644</v>
      </c>
      <c r="K44" s="26" t="s">
        <v>2058</v>
      </c>
      <c r="L44" s="30">
        <v>6041493.7599999998</v>
      </c>
      <c r="M44" s="9">
        <v>495140.71</v>
      </c>
      <c r="N44" s="9">
        <v>6041671.8700000001</v>
      </c>
      <c r="O44" s="31">
        <v>495002.14</v>
      </c>
      <c r="P44" s="37" t="s">
        <v>1973</v>
      </c>
      <c r="Q44" s="38">
        <v>440053336512</v>
      </c>
    </row>
    <row r="45" spans="1:17" s="17" customFormat="1" ht="15.75" outlineLevel="1">
      <c r="A45" s="227"/>
      <c r="B45" s="122" t="s">
        <v>70</v>
      </c>
      <c r="C45" s="190" t="s">
        <v>71</v>
      </c>
      <c r="D45" s="111" t="s">
        <v>2541</v>
      </c>
      <c r="E45" s="55">
        <f t="shared" si="0"/>
        <v>1606</v>
      </c>
      <c r="F45" s="37"/>
      <c r="G45" s="8"/>
      <c r="H45" s="46">
        <v>1606</v>
      </c>
      <c r="I45" s="43">
        <v>4</v>
      </c>
      <c r="J45" s="9"/>
      <c r="K45" s="26" t="s">
        <v>13</v>
      </c>
      <c r="L45" s="30">
        <v>6040596.9000000004</v>
      </c>
      <c r="M45" s="9">
        <v>495659.56</v>
      </c>
      <c r="N45" s="9">
        <v>6041169.4000000004</v>
      </c>
      <c r="O45" s="31">
        <v>495025.89</v>
      </c>
      <c r="P45" s="37"/>
      <c r="Q45" s="38"/>
    </row>
    <row r="46" spans="1:17" s="17" customFormat="1" ht="15.75" outlineLevel="1">
      <c r="A46" s="227"/>
      <c r="B46" s="122" t="s">
        <v>72</v>
      </c>
      <c r="C46" s="190" t="s">
        <v>2966</v>
      </c>
      <c r="D46" s="111" t="s">
        <v>2542</v>
      </c>
      <c r="E46" s="55">
        <f t="shared" si="0"/>
        <v>547</v>
      </c>
      <c r="F46" s="37"/>
      <c r="G46" s="8">
        <v>261</v>
      </c>
      <c r="H46" s="46">
        <v>286</v>
      </c>
      <c r="I46" s="189" t="s">
        <v>3421</v>
      </c>
      <c r="J46" s="188" t="s">
        <v>3224</v>
      </c>
      <c r="K46" s="26" t="s">
        <v>2058</v>
      </c>
      <c r="L46" s="30">
        <v>6039725.9500000002</v>
      </c>
      <c r="M46" s="9">
        <v>496697.76</v>
      </c>
      <c r="N46" s="9">
        <v>6040150.3099999996</v>
      </c>
      <c r="O46" s="31">
        <v>496561.38</v>
      </c>
      <c r="P46" s="37" t="s">
        <v>1973</v>
      </c>
      <c r="Q46" s="38">
        <v>440053385605</v>
      </c>
    </row>
    <row r="47" spans="1:17" s="17" customFormat="1" ht="15.75" outlineLevel="1">
      <c r="A47" s="227"/>
      <c r="B47" s="122" t="s">
        <v>74</v>
      </c>
      <c r="C47" s="190" t="s">
        <v>2967</v>
      </c>
      <c r="D47" s="111" t="s">
        <v>2543</v>
      </c>
      <c r="E47" s="55">
        <f t="shared" si="0"/>
        <v>816</v>
      </c>
      <c r="F47" s="37"/>
      <c r="G47" s="8">
        <v>816</v>
      </c>
      <c r="H47" s="46"/>
      <c r="I47" s="43">
        <v>3</v>
      </c>
      <c r="J47" s="9"/>
      <c r="K47" s="26" t="s">
        <v>73</v>
      </c>
      <c r="L47" s="30">
        <v>6039669.4000000004</v>
      </c>
      <c r="M47" s="9">
        <v>496801.22</v>
      </c>
      <c r="N47" s="9">
        <v>6038862.4000000004</v>
      </c>
      <c r="O47" s="31">
        <v>496767.86</v>
      </c>
      <c r="P47" s="37"/>
      <c r="Q47" s="38"/>
    </row>
    <row r="48" spans="1:17" s="17" customFormat="1" ht="15.75" outlineLevel="1">
      <c r="A48" s="227"/>
      <c r="B48" s="122" t="s">
        <v>75</v>
      </c>
      <c r="C48" s="190" t="s">
        <v>76</v>
      </c>
      <c r="D48" s="111" t="s">
        <v>2543</v>
      </c>
      <c r="E48" s="55">
        <f t="shared" si="0"/>
        <v>286</v>
      </c>
      <c r="F48" s="37"/>
      <c r="G48" s="8">
        <v>286</v>
      </c>
      <c r="H48" s="46"/>
      <c r="I48" s="43">
        <v>2.6</v>
      </c>
      <c r="J48" s="9">
        <v>3.1</v>
      </c>
      <c r="K48" s="26" t="s">
        <v>2058</v>
      </c>
      <c r="L48" s="30">
        <v>6039080.5199999996</v>
      </c>
      <c r="M48" s="9">
        <v>496757.72</v>
      </c>
      <c r="N48" s="9">
        <v>6039063.25</v>
      </c>
      <c r="O48" s="31">
        <v>496472.57</v>
      </c>
      <c r="P48" s="37" t="s">
        <v>1973</v>
      </c>
      <c r="Q48" s="38">
        <v>440053385652</v>
      </c>
    </row>
    <row r="49" spans="1:17" s="17" customFormat="1" ht="15.75" outlineLevel="1">
      <c r="A49" s="227"/>
      <c r="B49" s="122" t="s">
        <v>77</v>
      </c>
      <c r="C49" s="190" t="s">
        <v>78</v>
      </c>
      <c r="D49" s="111" t="s">
        <v>2544</v>
      </c>
      <c r="E49" s="55">
        <f t="shared" si="0"/>
        <v>464</v>
      </c>
      <c r="F49" s="37"/>
      <c r="G49" s="8">
        <v>464</v>
      </c>
      <c r="H49" s="46"/>
      <c r="I49" s="43">
        <v>3</v>
      </c>
      <c r="J49" s="9">
        <v>6</v>
      </c>
      <c r="K49" s="26" t="s">
        <v>13</v>
      </c>
      <c r="L49" s="30">
        <v>6040145.8099999996</v>
      </c>
      <c r="M49" s="9">
        <v>495515.42</v>
      </c>
      <c r="N49" s="9">
        <v>6040578.0099999998</v>
      </c>
      <c r="O49" s="31">
        <v>495666.66</v>
      </c>
      <c r="P49" s="37" t="s">
        <v>2505</v>
      </c>
      <c r="Q49" s="38">
        <v>440056443991</v>
      </c>
    </row>
    <row r="50" spans="1:17" s="17" customFormat="1" ht="15.75" outlineLevel="1">
      <c r="A50" s="227"/>
      <c r="B50" s="122" t="s">
        <v>79</v>
      </c>
      <c r="C50" s="13" t="s">
        <v>80</v>
      </c>
      <c r="D50" s="111" t="s">
        <v>2544</v>
      </c>
      <c r="E50" s="55">
        <f t="shared" si="0"/>
        <v>1365</v>
      </c>
      <c r="F50" s="37"/>
      <c r="G50" s="8">
        <v>1365</v>
      </c>
      <c r="H50" s="46"/>
      <c r="I50" s="43">
        <v>3.7</v>
      </c>
      <c r="J50" s="9">
        <v>6</v>
      </c>
      <c r="K50" s="26" t="s">
        <v>2058</v>
      </c>
      <c r="L50" s="30">
        <v>6040212.7599999998</v>
      </c>
      <c r="M50" s="9">
        <v>494591.61</v>
      </c>
      <c r="N50" s="9">
        <v>6039729.04</v>
      </c>
      <c r="O50" s="31">
        <v>495431.84</v>
      </c>
      <c r="P50" s="37" t="s">
        <v>2424</v>
      </c>
      <c r="Q50" s="38">
        <v>440055527045</v>
      </c>
    </row>
    <row r="51" spans="1:17" s="17" customFormat="1" ht="15.75" outlineLevel="1">
      <c r="A51" s="227"/>
      <c r="B51" s="122" t="s">
        <v>81</v>
      </c>
      <c r="C51" s="190" t="s">
        <v>2968</v>
      </c>
      <c r="D51" s="111" t="s">
        <v>2544</v>
      </c>
      <c r="E51" s="55">
        <f t="shared" si="0"/>
        <v>356</v>
      </c>
      <c r="F51" s="37"/>
      <c r="G51" s="8">
        <v>356</v>
      </c>
      <c r="H51" s="46"/>
      <c r="I51" s="43">
        <v>3.6</v>
      </c>
      <c r="J51" s="9">
        <v>6</v>
      </c>
      <c r="K51" s="26" t="s">
        <v>13</v>
      </c>
      <c r="L51" s="30">
        <v>6040220.2300000004</v>
      </c>
      <c r="M51" s="9">
        <v>494967.57</v>
      </c>
      <c r="N51" s="9">
        <v>6039886.1200000001</v>
      </c>
      <c r="O51" s="31">
        <v>495035.65</v>
      </c>
      <c r="P51" s="37" t="s">
        <v>2506</v>
      </c>
      <c r="Q51" s="38">
        <v>440056444001</v>
      </c>
    </row>
    <row r="52" spans="1:17" s="17" customFormat="1" ht="15.75" outlineLevel="1">
      <c r="A52" s="227"/>
      <c r="B52" s="122" t="s">
        <v>82</v>
      </c>
      <c r="C52" s="13" t="s">
        <v>83</v>
      </c>
      <c r="D52" s="111" t="s">
        <v>2545</v>
      </c>
      <c r="E52" s="55">
        <f t="shared" si="0"/>
        <v>1674</v>
      </c>
      <c r="F52" s="37">
        <v>666</v>
      </c>
      <c r="G52" s="8">
        <f>75+913</f>
        <v>988</v>
      </c>
      <c r="H52" s="46">
        <v>20</v>
      </c>
      <c r="I52" s="189" t="s">
        <v>3211</v>
      </c>
      <c r="J52" s="188" t="s">
        <v>3448</v>
      </c>
      <c r="K52" s="26" t="s">
        <v>2058</v>
      </c>
      <c r="L52" s="30">
        <v>6041426.5599999996</v>
      </c>
      <c r="M52" s="9">
        <v>493605.73</v>
      </c>
      <c r="N52" s="9">
        <v>6039919.0199999996</v>
      </c>
      <c r="O52" s="31">
        <v>494332.01</v>
      </c>
      <c r="P52" s="37" t="s">
        <v>2425</v>
      </c>
      <c r="Q52" s="38">
        <v>440055527067</v>
      </c>
    </row>
    <row r="53" spans="1:17" s="17" customFormat="1" ht="15.75" outlineLevel="1">
      <c r="A53" s="227"/>
      <c r="B53" s="122" t="s">
        <v>84</v>
      </c>
      <c r="C53" s="190" t="s">
        <v>2969</v>
      </c>
      <c r="D53" s="111" t="s">
        <v>2545</v>
      </c>
      <c r="E53" s="55">
        <f t="shared" si="0"/>
        <v>431</v>
      </c>
      <c r="F53" s="37"/>
      <c r="G53" s="8">
        <v>431</v>
      </c>
      <c r="H53" s="46"/>
      <c r="I53" s="43">
        <v>2.5</v>
      </c>
      <c r="J53" s="9">
        <v>4.7</v>
      </c>
      <c r="K53" s="26" t="s">
        <v>13</v>
      </c>
      <c r="L53" s="30">
        <v>6041264.7999999998</v>
      </c>
      <c r="M53" s="9">
        <v>493674.59</v>
      </c>
      <c r="N53" s="9">
        <v>6041081.9000000004</v>
      </c>
      <c r="O53" s="31">
        <v>493307.68</v>
      </c>
      <c r="P53" s="37" t="s">
        <v>2426</v>
      </c>
      <c r="Q53" s="38">
        <v>440055527078</v>
      </c>
    </row>
    <row r="54" spans="1:17" s="17" customFormat="1" ht="15.75" customHeight="1" outlineLevel="1">
      <c r="A54" s="227"/>
      <c r="B54" s="122" t="s">
        <v>85</v>
      </c>
      <c r="C54" s="190" t="s">
        <v>2970</v>
      </c>
      <c r="D54" s="111" t="s">
        <v>2545</v>
      </c>
      <c r="E54" s="55">
        <f t="shared" si="0"/>
        <v>199</v>
      </c>
      <c r="F54" s="37"/>
      <c r="G54" s="8">
        <v>199</v>
      </c>
      <c r="H54" s="46"/>
      <c r="I54" s="43">
        <v>2.6</v>
      </c>
      <c r="J54" s="9">
        <v>5.9</v>
      </c>
      <c r="K54" s="26" t="s">
        <v>13</v>
      </c>
      <c r="L54" s="30">
        <v>6041383.9100000001</v>
      </c>
      <c r="M54" s="9">
        <v>493422.83</v>
      </c>
      <c r="N54" s="9">
        <v>6041186.3600000003</v>
      </c>
      <c r="O54" s="31">
        <v>493422.18</v>
      </c>
      <c r="P54" s="37" t="s">
        <v>2427</v>
      </c>
      <c r="Q54" s="38">
        <v>440055527089</v>
      </c>
    </row>
    <row r="55" spans="1:17" s="17" customFormat="1" ht="15.75" outlineLevel="1">
      <c r="A55" s="227"/>
      <c r="B55" s="122" t="s">
        <v>86</v>
      </c>
      <c r="C55" s="190" t="s">
        <v>2971</v>
      </c>
      <c r="D55" s="111" t="s">
        <v>2772</v>
      </c>
      <c r="E55" s="55">
        <f t="shared" si="0"/>
        <v>634</v>
      </c>
      <c r="F55" s="37"/>
      <c r="G55" s="8">
        <v>634</v>
      </c>
      <c r="H55" s="46"/>
      <c r="I55" s="43">
        <v>2.8</v>
      </c>
      <c r="J55" s="9">
        <v>5.3</v>
      </c>
      <c r="K55" s="26" t="s">
        <v>13</v>
      </c>
      <c r="L55" s="30">
        <v>6040574.3499999996</v>
      </c>
      <c r="M55" s="9">
        <v>493050.33</v>
      </c>
      <c r="N55" s="9">
        <v>6039975.9900000002</v>
      </c>
      <c r="O55" s="31">
        <v>493226.52</v>
      </c>
      <c r="P55" s="37" t="s">
        <v>2382</v>
      </c>
      <c r="Q55" s="38">
        <v>440055198488</v>
      </c>
    </row>
    <row r="56" spans="1:17" s="17" customFormat="1" ht="15.75" outlineLevel="1">
      <c r="A56" s="227"/>
      <c r="B56" s="122" t="s">
        <v>87</v>
      </c>
      <c r="C56" s="13" t="s">
        <v>88</v>
      </c>
      <c r="D56" s="111" t="s">
        <v>2773</v>
      </c>
      <c r="E56" s="55">
        <f t="shared" si="0"/>
        <v>1533</v>
      </c>
      <c r="F56" s="37">
        <v>3</v>
      </c>
      <c r="G56" s="8">
        <v>1461</v>
      </c>
      <c r="H56" s="46">
        <v>69</v>
      </c>
      <c r="I56" s="189" t="s">
        <v>3212</v>
      </c>
      <c r="J56" s="188" t="s">
        <v>3449</v>
      </c>
      <c r="K56" s="26" t="s">
        <v>2058</v>
      </c>
      <c r="L56" s="30">
        <v>6039222.7400000002</v>
      </c>
      <c r="M56" s="9">
        <v>492673.28000000003</v>
      </c>
      <c r="N56" s="9">
        <v>6037787.4199999999</v>
      </c>
      <c r="O56" s="31">
        <v>493116.6</v>
      </c>
      <c r="P56" s="37" t="s">
        <v>2381</v>
      </c>
      <c r="Q56" s="38">
        <v>440055198490</v>
      </c>
    </row>
    <row r="57" spans="1:17" s="17" customFormat="1" ht="15.75" outlineLevel="1">
      <c r="A57" s="227"/>
      <c r="B57" s="122" t="s">
        <v>89</v>
      </c>
      <c r="C57" s="190" t="s">
        <v>2972</v>
      </c>
      <c r="D57" s="111" t="s">
        <v>2546</v>
      </c>
      <c r="E57" s="55">
        <f t="shared" si="0"/>
        <v>659</v>
      </c>
      <c r="F57" s="37"/>
      <c r="G57" s="8">
        <v>628</v>
      </c>
      <c r="H57" s="46">
        <v>31</v>
      </c>
      <c r="I57" s="43">
        <v>2.6</v>
      </c>
      <c r="J57" s="188" t="s">
        <v>3450</v>
      </c>
      <c r="K57" s="26" t="s">
        <v>13</v>
      </c>
      <c r="L57" s="30">
        <v>6039199.0599999996</v>
      </c>
      <c r="M57" s="9">
        <v>492740.08</v>
      </c>
      <c r="N57" s="9">
        <v>6039262.21</v>
      </c>
      <c r="O57" s="31">
        <v>493359.87</v>
      </c>
      <c r="P57" s="37" t="s">
        <v>2383</v>
      </c>
      <c r="Q57" s="38">
        <v>440055198502</v>
      </c>
    </row>
    <row r="58" spans="1:17" s="17" customFormat="1" ht="15.75" outlineLevel="1">
      <c r="A58" s="227"/>
      <c r="B58" s="122" t="s">
        <v>90</v>
      </c>
      <c r="C58" s="190" t="s">
        <v>2973</v>
      </c>
      <c r="D58" s="111" t="s">
        <v>2546</v>
      </c>
      <c r="E58" s="55">
        <f t="shared" si="0"/>
        <v>437</v>
      </c>
      <c r="F58" s="37">
        <v>47</v>
      </c>
      <c r="G58" s="8">
        <v>219</v>
      </c>
      <c r="H58" s="46">
        <v>171</v>
      </c>
      <c r="I58" s="189" t="s">
        <v>3213</v>
      </c>
      <c r="J58" s="188" t="s">
        <v>3451</v>
      </c>
      <c r="K58" s="26" t="s">
        <v>13</v>
      </c>
      <c r="L58" s="30">
        <v>6037942.7300000004</v>
      </c>
      <c r="M58" s="9">
        <v>492214.21</v>
      </c>
      <c r="N58" s="9">
        <v>6038098</v>
      </c>
      <c r="O58" s="31">
        <v>492556.79999999999</v>
      </c>
      <c r="P58" s="37" t="s">
        <v>2428</v>
      </c>
      <c r="Q58" s="38">
        <v>440055527101</v>
      </c>
    </row>
    <row r="59" spans="1:17" s="17" customFormat="1" ht="15.75" outlineLevel="1">
      <c r="A59" s="227"/>
      <c r="B59" s="122" t="s">
        <v>91</v>
      </c>
      <c r="C59" s="13" t="s">
        <v>92</v>
      </c>
      <c r="D59" s="111" t="s">
        <v>2547</v>
      </c>
      <c r="E59" s="55">
        <f t="shared" si="0"/>
        <v>170</v>
      </c>
      <c r="F59" s="37"/>
      <c r="G59" s="8">
        <v>170</v>
      </c>
      <c r="H59" s="46"/>
      <c r="I59" s="43">
        <v>3.6</v>
      </c>
      <c r="J59" s="9">
        <v>5.9</v>
      </c>
      <c r="K59" s="26" t="s">
        <v>2058</v>
      </c>
      <c r="L59" s="30">
        <v>6037647.9699999997</v>
      </c>
      <c r="M59" s="9">
        <v>492152.56</v>
      </c>
      <c r="N59" s="9">
        <v>6037696.9500000002</v>
      </c>
      <c r="O59" s="31">
        <v>491996.15999999997</v>
      </c>
      <c r="P59" s="37" t="s">
        <v>2429</v>
      </c>
      <c r="Q59" s="38">
        <v>440055527123</v>
      </c>
    </row>
    <row r="60" spans="1:17" s="17" customFormat="1" ht="15.75" outlineLevel="1">
      <c r="A60" s="227"/>
      <c r="B60" s="122" t="s">
        <v>93</v>
      </c>
      <c r="C60" s="13" t="s">
        <v>94</v>
      </c>
      <c r="D60" s="111" t="s">
        <v>2547</v>
      </c>
      <c r="E60" s="55">
        <f t="shared" si="0"/>
        <v>308</v>
      </c>
      <c r="F60" s="37">
        <v>4</v>
      </c>
      <c r="G60" s="8">
        <v>304</v>
      </c>
      <c r="H60" s="46"/>
      <c r="I60" s="189" t="s">
        <v>3214</v>
      </c>
      <c r="J60" s="188" t="s">
        <v>3452</v>
      </c>
      <c r="K60" s="26" t="s">
        <v>2058</v>
      </c>
      <c r="L60" s="30">
        <v>6037479.4800000004</v>
      </c>
      <c r="M60" s="9">
        <v>491853.47</v>
      </c>
      <c r="N60" s="9">
        <v>6037526.5599999996</v>
      </c>
      <c r="O60" s="31">
        <v>492137.11</v>
      </c>
      <c r="P60" s="37" t="s">
        <v>2371</v>
      </c>
      <c r="Q60" s="38">
        <v>440053405308</v>
      </c>
    </row>
    <row r="61" spans="1:17" s="17" customFormat="1" ht="15.75" outlineLevel="1">
      <c r="A61" s="227"/>
      <c r="B61" s="122" t="s">
        <v>95</v>
      </c>
      <c r="C61" s="13" t="s">
        <v>96</v>
      </c>
      <c r="D61" s="111" t="s">
        <v>2774</v>
      </c>
      <c r="E61" s="55">
        <f t="shared" si="0"/>
        <v>1012</v>
      </c>
      <c r="F61" s="37"/>
      <c r="G61" s="8">
        <v>1012</v>
      </c>
      <c r="H61" s="46"/>
      <c r="I61" s="43">
        <v>3.1</v>
      </c>
      <c r="J61" s="9">
        <v>5</v>
      </c>
      <c r="K61" s="26" t="s">
        <v>2058</v>
      </c>
      <c r="L61" s="30">
        <v>6037522.7999999998</v>
      </c>
      <c r="M61" s="9">
        <v>492154.01</v>
      </c>
      <c r="N61" s="9">
        <v>6038037.2599999998</v>
      </c>
      <c r="O61" s="31">
        <v>492677.08</v>
      </c>
      <c r="P61" s="37" t="s">
        <v>2372</v>
      </c>
      <c r="Q61" s="38">
        <v>440053927654</v>
      </c>
    </row>
    <row r="62" spans="1:17" s="17" customFormat="1" ht="15.75" outlineLevel="1">
      <c r="A62" s="227"/>
      <c r="B62" s="122" t="s">
        <v>97</v>
      </c>
      <c r="C62" s="13" t="s">
        <v>98</v>
      </c>
      <c r="D62" s="111" t="s">
        <v>2548</v>
      </c>
      <c r="E62" s="55">
        <f t="shared" si="0"/>
        <v>1304</v>
      </c>
      <c r="F62" s="37"/>
      <c r="G62" s="8">
        <v>1304</v>
      </c>
      <c r="H62" s="46"/>
      <c r="I62" s="43">
        <v>3.8</v>
      </c>
      <c r="J62" s="9">
        <v>9.4</v>
      </c>
      <c r="K62" s="26" t="s">
        <v>2058</v>
      </c>
      <c r="L62" s="30">
        <v>6037098.7400000002</v>
      </c>
      <c r="M62" s="9">
        <v>492102.68</v>
      </c>
      <c r="N62" s="9">
        <v>6036991.0599999996</v>
      </c>
      <c r="O62" s="31">
        <v>493398.69</v>
      </c>
      <c r="P62" s="37" t="s">
        <v>2430</v>
      </c>
      <c r="Q62" s="38">
        <v>440055198479</v>
      </c>
    </row>
    <row r="63" spans="1:17" s="17" customFormat="1" ht="15.75" outlineLevel="1">
      <c r="A63" s="227"/>
      <c r="B63" s="122" t="s">
        <v>99</v>
      </c>
      <c r="C63" s="13" t="s">
        <v>55</v>
      </c>
      <c r="D63" s="111" t="s">
        <v>2547</v>
      </c>
      <c r="E63" s="55">
        <f t="shared" si="0"/>
        <v>298</v>
      </c>
      <c r="F63" s="37">
        <v>4</v>
      </c>
      <c r="G63" s="8">
        <v>159</v>
      </c>
      <c r="H63" s="46">
        <v>135</v>
      </c>
      <c r="I63" s="189" t="s">
        <v>3215</v>
      </c>
      <c r="J63" s="188" t="s">
        <v>3645</v>
      </c>
      <c r="K63" s="26" t="s">
        <v>2058</v>
      </c>
      <c r="L63" s="30">
        <v>6037040.25</v>
      </c>
      <c r="M63" s="9">
        <v>492076.5</v>
      </c>
      <c r="N63" s="9">
        <v>6037084.21</v>
      </c>
      <c r="O63" s="31">
        <v>491783.39</v>
      </c>
      <c r="P63" s="37" t="s">
        <v>2431</v>
      </c>
      <c r="Q63" s="38">
        <v>440055521756</v>
      </c>
    </row>
    <row r="64" spans="1:17" s="17" customFormat="1" ht="15.75" outlineLevel="1">
      <c r="A64" s="227"/>
      <c r="B64" s="122" t="s">
        <v>100</v>
      </c>
      <c r="C64" s="190" t="s">
        <v>2974</v>
      </c>
      <c r="D64" s="111" t="s">
        <v>2549</v>
      </c>
      <c r="E64" s="55">
        <f t="shared" si="0"/>
        <v>881</v>
      </c>
      <c r="F64" s="37"/>
      <c r="G64" s="8">
        <v>881</v>
      </c>
      <c r="H64" s="46"/>
      <c r="I64" s="43">
        <v>2.9</v>
      </c>
      <c r="J64" s="9">
        <v>5.5</v>
      </c>
      <c r="K64" s="26" t="s">
        <v>13</v>
      </c>
      <c r="L64" s="30">
        <v>6035805.5700000003</v>
      </c>
      <c r="M64" s="9">
        <v>492116</v>
      </c>
      <c r="N64" s="9">
        <v>6035774.8200000003</v>
      </c>
      <c r="O64" s="31">
        <v>491238.8</v>
      </c>
      <c r="P64" s="37" t="s">
        <v>2432</v>
      </c>
      <c r="Q64" s="38">
        <v>440055527167</v>
      </c>
    </row>
    <row r="65" spans="1:17" s="17" customFormat="1" ht="15.75" outlineLevel="1">
      <c r="A65" s="227"/>
      <c r="B65" s="122" t="s">
        <v>101</v>
      </c>
      <c r="C65" s="190" t="s">
        <v>102</v>
      </c>
      <c r="D65" s="112" t="s">
        <v>2775</v>
      </c>
      <c r="E65" s="55">
        <f t="shared" si="0"/>
        <v>1056</v>
      </c>
      <c r="F65" s="37"/>
      <c r="G65" s="8">
        <v>1056</v>
      </c>
      <c r="H65" s="46"/>
      <c r="I65" s="189" t="s">
        <v>3216</v>
      </c>
      <c r="J65" s="188" t="s">
        <v>3453</v>
      </c>
      <c r="K65" s="26" t="s">
        <v>13</v>
      </c>
      <c r="L65" s="30">
        <v>6041644.7699999996</v>
      </c>
      <c r="M65" s="9">
        <v>491791.7</v>
      </c>
      <c r="N65" s="9">
        <v>6041256.5800000001</v>
      </c>
      <c r="O65" s="31">
        <v>492758.29</v>
      </c>
      <c r="P65" s="37" t="s">
        <v>1971</v>
      </c>
      <c r="Q65" s="38">
        <v>440053336464</v>
      </c>
    </row>
    <row r="66" spans="1:17" s="17" customFormat="1" ht="15.75" outlineLevel="1">
      <c r="A66" s="227"/>
      <c r="B66" s="122" t="s">
        <v>103</v>
      </c>
      <c r="C66" s="190" t="s">
        <v>104</v>
      </c>
      <c r="D66" s="111" t="s">
        <v>2550</v>
      </c>
      <c r="E66" s="55">
        <f t="shared" si="0"/>
        <v>1532</v>
      </c>
      <c r="F66" s="37"/>
      <c r="G66" s="8">
        <v>1532</v>
      </c>
      <c r="H66" s="46"/>
      <c r="I66" s="43">
        <v>4.2</v>
      </c>
      <c r="J66" s="9">
        <v>7.9</v>
      </c>
      <c r="K66" s="26" t="s">
        <v>13</v>
      </c>
      <c r="L66" s="30">
        <v>6041656.3300000001</v>
      </c>
      <c r="M66" s="9">
        <v>491775.41</v>
      </c>
      <c r="N66" s="9">
        <v>6042573.9500000002</v>
      </c>
      <c r="O66" s="31">
        <v>490555.01</v>
      </c>
      <c r="P66" s="37" t="s">
        <v>2384</v>
      </c>
      <c r="Q66" s="38">
        <v>440055198513</v>
      </c>
    </row>
    <row r="67" spans="1:17" s="17" customFormat="1" ht="15.75" outlineLevel="1">
      <c r="A67" s="227"/>
      <c r="B67" s="122" t="s">
        <v>105</v>
      </c>
      <c r="C67" s="13" t="s">
        <v>106</v>
      </c>
      <c r="D67" s="111" t="s">
        <v>2545</v>
      </c>
      <c r="E67" s="55">
        <f t="shared" si="0"/>
        <v>613</v>
      </c>
      <c r="F67" s="37"/>
      <c r="G67" s="8">
        <v>416</v>
      </c>
      <c r="H67" s="46">
        <v>197</v>
      </c>
      <c r="I67" s="189" t="s">
        <v>3217</v>
      </c>
      <c r="J67" s="188" t="s">
        <v>3454</v>
      </c>
      <c r="K67" s="26" t="s">
        <v>2058</v>
      </c>
      <c r="L67" s="106">
        <v>6041240.9500000002</v>
      </c>
      <c r="M67" s="14">
        <v>492490.94</v>
      </c>
      <c r="N67" s="9">
        <v>6040640.0800000001</v>
      </c>
      <c r="O67" s="31">
        <v>492605.45</v>
      </c>
      <c r="P67" s="37" t="s">
        <v>2385</v>
      </c>
      <c r="Q67" s="38">
        <v>440055198524</v>
      </c>
    </row>
    <row r="68" spans="1:17" s="17" customFormat="1" ht="15.75" outlineLevel="1">
      <c r="A68" s="227"/>
      <c r="B68" s="122" t="s">
        <v>107</v>
      </c>
      <c r="C68" s="190" t="s">
        <v>108</v>
      </c>
      <c r="D68" s="111" t="s">
        <v>2776</v>
      </c>
      <c r="E68" s="55">
        <f t="shared" si="0"/>
        <v>2215</v>
      </c>
      <c r="F68" s="37">
        <v>12</v>
      </c>
      <c r="G68" s="8">
        <v>2203</v>
      </c>
      <c r="H68" s="46"/>
      <c r="I68" s="189" t="s">
        <v>3218</v>
      </c>
      <c r="J68" s="188" t="s">
        <v>3455</v>
      </c>
      <c r="K68" s="26" t="s">
        <v>13</v>
      </c>
      <c r="L68" s="133">
        <v>6040150.2000000002</v>
      </c>
      <c r="M68" s="134">
        <v>490500.22</v>
      </c>
      <c r="N68" s="9">
        <v>6040201.6299999999</v>
      </c>
      <c r="O68" s="31">
        <v>492599.31</v>
      </c>
      <c r="P68" s="37" t="s">
        <v>2386</v>
      </c>
      <c r="Q68" s="38">
        <v>440055198535</v>
      </c>
    </row>
    <row r="69" spans="1:17" s="17" customFormat="1" ht="15.75" outlineLevel="1">
      <c r="A69" s="227"/>
      <c r="B69" s="122" t="s">
        <v>109</v>
      </c>
      <c r="C69" s="13" t="s">
        <v>110</v>
      </c>
      <c r="D69" s="111" t="s">
        <v>2551</v>
      </c>
      <c r="E69" s="55">
        <f t="shared" si="0"/>
        <v>684</v>
      </c>
      <c r="F69" s="37"/>
      <c r="G69" s="8">
        <v>171</v>
      </c>
      <c r="H69" s="46">
        <v>513</v>
      </c>
      <c r="I69" s="189" t="s">
        <v>3219</v>
      </c>
      <c r="J69" s="188" t="s">
        <v>3456</v>
      </c>
      <c r="K69" s="26" t="s">
        <v>2058</v>
      </c>
      <c r="L69" s="30">
        <v>6040032.0800000001</v>
      </c>
      <c r="M69" s="9">
        <v>490621.51</v>
      </c>
      <c r="N69" s="9">
        <v>6039483.4100000001</v>
      </c>
      <c r="O69" s="31">
        <v>490297.19</v>
      </c>
      <c r="P69" s="37" t="s">
        <v>2387</v>
      </c>
      <c r="Q69" s="38">
        <v>440055198546</v>
      </c>
    </row>
    <row r="70" spans="1:17" s="17" customFormat="1" ht="15.75" outlineLevel="1">
      <c r="A70" s="227"/>
      <c r="B70" s="122" t="s">
        <v>111</v>
      </c>
      <c r="C70" s="190" t="s">
        <v>2975</v>
      </c>
      <c r="D70" s="111" t="s">
        <v>2546</v>
      </c>
      <c r="E70" s="55">
        <f t="shared" si="0"/>
        <v>387</v>
      </c>
      <c r="F70" s="37"/>
      <c r="G70" s="8">
        <v>387</v>
      </c>
      <c r="H70" s="46"/>
      <c r="I70" s="43">
        <v>2.6</v>
      </c>
      <c r="J70" s="9">
        <v>6.7</v>
      </c>
      <c r="K70" s="26" t="s">
        <v>13</v>
      </c>
      <c r="L70" s="30">
        <v>6039955.1600000001</v>
      </c>
      <c r="M70" s="9">
        <v>492540.22</v>
      </c>
      <c r="N70" s="9">
        <v>6039896.0199999996</v>
      </c>
      <c r="O70" s="31">
        <v>492158.36</v>
      </c>
      <c r="P70" s="37" t="s">
        <v>2388</v>
      </c>
      <c r="Q70" s="38">
        <v>440055198568</v>
      </c>
    </row>
    <row r="71" spans="1:17" s="17" customFormat="1" ht="15.75" outlineLevel="1">
      <c r="A71" s="227"/>
      <c r="B71" s="122" t="s">
        <v>112</v>
      </c>
      <c r="C71" s="190" t="s">
        <v>2976</v>
      </c>
      <c r="D71" s="111" t="s">
        <v>2547</v>
      </c>
      <c r="E71" s="55">
        <f t="shared" si="0"/>
        <v>1026</v>
      </c>
      <c r="F71" s="37"/>
      <c r="G71" s="8">
        <v>1026</v>
      </c>
      <c r="H71" s="46"/>
      <c r="I71" s="43">
        <v>3.3</v>
      </c>
      <c r="J71" s="9">
        <v>6.3</v>
      </c>
      <c r="K71" s="26" t="s">
        <v>13</v>
      </c>
      <c r="L71" s="30">
        <v>6037787.0800000001</v>
      </c>
      <c r="M71" s="9">
        <v>491187.52</v>
      </c>
      <c r="N71" s="9">
        <v>6038775.5700000003</v>
      </c>
      <c r="O71" s="31">
        <v>491383.61</v>
      </c>
      <c r="P71" s="37" t="s">
        <v>2433</v>
      </c>
      <c r="Q71" s="38">
        <v>440055527212</v>
      </c>
    </row>
    <row r="72" spans="1:17" s="17" customFormat="1" ht="15.75" outlineLevel="1">
      <c r="A72" s="227"/>
      <c r="B72" s="122" t="s">
        <v>113</v>
      </c>
      <c r="C72" s="190" t="s">
        <v>2977</v>
      </c>
      <c r="D72" s="111" t="s">
        <v>2547</v>
      </c>
      <c r="E72" s="55">
        <f t="shared" si="0"/>
        <v>346</v>
      </c>
      <c r="F72" s="37"/>
      <c r="G72" s="8">
        <v>346</v>
      </c>
      <c r="H72" s="46"/>
      <c r="I72" s="43">
        <v>3.1</v>
      </c>
      <c r="J72" s="9">
        <v>5.2</v>
      </c>
      <c r="K72" s="26" t="s">
        <v>13</v>
      </c>
      <c r="L72" s="30">
        <v>6038276.29</v>
      </c>
      <c r="M72" s="9">
        <v>490656.07</v>
      </c>
      <c r="N72" s="9">
        <v>6038414.7800000003</v>
      </c>
      <c r="O72" s="31">
        <v>490963.78</v>
      </c>
      <c r="P72" s="37" t="s">
        <v>2434</v>
      </c>
      <c r="Q72" s="38">
        <v>440055527189</v>
      </c>
    </row>
    <row r="73" spans="1:17" s="17" customFormat="1" ht="15.75" outlineLevel="1">
      <c r="A73" s="227"/>
      <c r="B73" s="122" t="s">
        <v>114</v>
      </c>
      <c r="C73" s="13" t="s">
        <v>115</v>
      </c>
      <c r="D73" s="111" t="s">
        <v>2552</v>
      </c>
      <c r="E73" s="55">
        <f t="shared" si="0"/>
        <v>1112</v>
      </c>
      <c r="F73" s="37"/>
      <c r="G73" s="8">
        <v>1112</v>
      </c>
      <c r="H73" s="46"/>
      <c r="I73" s="43">
        <v>4.3</v>
      </c>
      <c r="J73" s="9">
        <v>7.1</v>
      </c>
      <c r="K73" s="26" t="s">
        <v>2058</v>
      </c>
      <c r="L73" s="30">
        <v>6038361.6799999997</v>
      </c>
      <c r="M73" s="9">
        <v>489337.81</v>
      </c>
      <c r="N73" s="9">
        <v>6037485.3499999996</v>
      </c>
      <c r="O73" s="31">
        <v>488653.73</v>
      </c>
      <c r="P73" s="37" t="s">
        <v>2435</v>
      </c>
      <c r="Q73" s="38">
        <v>440055527194</v>
      </c>
    </row>
    <row r="74" spans="1:17" s="17" customFormat="1" ht="15.75" outlineLevel="1">
      <c r="A74" s="227"/>
      <c r="B74" s="122" t="s">
        <v>116</v>
      </c>
      <c r="C74" s="13" t="s">
        <v>117</v>
      </c>
      <c r="D74" s="111" t="s">
        <v>2552</v>
      </c>
      <c r="E74" s="55">
        <f t="shared" si="0"/>
        <v>1362</v>
      </c>
      <c r="F74" s="37"/>
      <c r="G74" s="8">
        <v>1062</v>
      </c>
      <c r="H74" s="46">
        <v>300</v>
      </c>
      <c r="I74" s="189" t="s">
        <v>3220</v>
      </c>
      <c r="J74" s="188" t="s">
        <v>3457</v>
      </c>
      <c r="K74" s="26" t="s">
        <v>2058</v>
      </c>
      <c r="L74" s="30">
        <v>6037739.9100000001</v>
      </c>
      <c r="M74" s="9">
        <v>488844.43</v>
      </c>
      <c r="N74" s="9">
        <v>6037468.4100000001</v>
      </c>
      <c r="O74" s="31">
        <v>487628.89</v>
      </c>
      <c r="P74" s="37" t="s">
        <v>2507</v>
      </c>
      <c r="Q74" s="38">
        <v>440056444012</v>
      </c>
    </row>
    <row r="75" spans="1:17" s="17" customFormat="1" ht="15.75" outlineLevel="1">
      <c r="A75" s="227"/>
      <c r="B75" s="122" t="s">
        <v>118</v>
      </c>
      <c r="C75" s="13" t="s">
        <v>119</v>
      </c>
      <c r="D75" s="111" t="s">
        <v>2553</v>
      </c>
      <c r="E75" s="55">
        <f t="shared" si="0"/>
        <v>1443</v>
      </c>
      <c r="F75" s="37">
        <v>7</v>
      </c>
      <c r="G75" s="8">
        <v>1436</v>
      </c>
      <c r="H75" s="46"/>
      <c r="I75" s="189" t="s">
        <v>3221</v>
      </c>
      <c r="J75" s="9">
        <v>8.8000000000000007</v>
      </c>
      <c r="K75" s="26" t="s">
        <v>2058</v>
      </c>
      <c r="L75" s="30">
        <v>6038785.8700000001</v>
      </c>
      <c r="M75" s="9">
        <v>487948.45</v>
      </c>
      <c r="N75" s="9">
        <v>6040054.0499999998</v>
      </c>
      <c r="O75" s="31">
        <v>487277.25</v>
      </c>
      <c r="P75" s="37" t="s">
        <v>2373</v>
      </c>
      <c r="Q75" s="38">
        <v>440053405208</v>
      </c>
    </row>
    <row r="76" spans="1:17" s="17" customFormat="1" ht="15.75" outlineLevel="1">
      <c r="A76" s="227"/>
      <c r="B76" s="122" t="s">
        <v>120</v>
      </c>
      <c r="C76" s="13" t="s">
        <v>121</v>
      </c>
      <c r="D76" s="111" t="s">
        <v>2553</v>
      </c>
      <c r="E76" s="55">
        <f t="shared" ref="E76:E139" si="1">SUM(F76:H76)</f>
        <v>492</v>
      </c>
      <c r="F76" s="37"/>
      <c r="G76" s="8">
        <v>229</v>
      </c>
      <c r="H76" s="46">
        <v>263</v>
      </c>
      <c r="I76" s="189" t="s">
        <v>3222</v>
      </c>
      <c r="J76" s="188" t="s">
        <v>3458</v>
      </c>
      <c r="K76" s="26" t="s">
        <v>2058</v>
      </c>
      <c r="L76" s="30">
        <v>6038978.6200000001</v>
      </c>
      <c r="M76" s="9">
        <v>487824.55</v>
      </c>
      <c r="N76" s="9">
        <v>6038792.75</v>
      </c>
      <c r="O76" s="31">
        <v>487391.07</v>
      </c>
      <c r="P76" s="37" t="s">
        <v>2508</v>
      </c>
      <c r="Q76" s="38">
        <v>440056440256</v>
      </c>
    </row>
    <row r="77" spans="1:17" s="17" customFormat="1" ht="15.75" outlineLevel="1">
      <c r="A77" s="227"/>
      <c r="B77" s="122" t="s">
        <v>122</v>
      </c>
      <c r="C77" s="190" t="s">
        <v>2978</v>
      </c>
      <c r="D77" s="111" t="s">
        <v>2553</v>
      </c>
      <c r="E77" s="55">
        <f>SUM(F77:H77)</f>
        <v>151</v>
      </c>
      <c r="F77" s="37"/>
      <c r="G77" s="8">
        <v>109</v>
      </c>
      <c r="H77" s="46">
        <v>42</v>
      </c>
      <c r="I77" s="189" t="s">
        <v>3223</v>
      </c>
      <c r="J77" s="188" t="s">
        <v>3459</v>
      </c>
      <c r="K77" s="26" t="s">
        <v>2058</v>
      </c>
      <c r="L77" s="30">
        <v>6038986.1600000001</v>
      </c>
      <c r="M77" s="9">
        <v>487838.2</v>
      </c>
      <c r="N77" s="9">
        <v>6039048.04</v>
      </c>
      <c r="O77" s="31">
        <v>487975.88</v>
      </c>
      <c r="P77" s="37" t="s">
        <v>2373</v>
      </c>
      <c r="Q77" s="38">
        <v>440056462143</v>
      </c>
    </row>
    <row r="78" spans="1:17" s="17" customFormat="1" ht="15.75" outlineLevel="1">
      <c r="A78" s="227"/>
      <c r="B78" s="122" t="s">
        <v>123</v>
      </c>
      <c r="C78" s="190" t="s">
        <v>2979</v>
      </c>
      <c r="D78" s="111" t="s">
        <v>2554</v>
      </c>
      <c r="E78" s="55">
        <f>SUM(F78:H78)</f>
        <v>852</v>
      </c>
      <c r="F78" s="37"/>
      <c r="G78" s="8">
        <v>849</v>
      </c>
      <c r="H78" s="46">
        <v>3</v>
      </c>
      <c r="I78" s="189" t="s">
        <v>3224</v>
      </c>
      <c r="J78" s="188" t="s">
        <v>3460</v>
      </c>
      <c r="K78" s="26" t="s">
        <v>13</v>
      </c>
      <c r="L78" s="30">
        <v>6044294.21</v>
      </c>
      <c r="M78" s="9">
        <v>490349.22</v>
      </c>
      <c r="N78" s="9">
        <v>6043875.0099999998</v>
      </c>
      <c r="O78" s="31">
        <v>489829.83</v>
      </c>
      <c r="P78" s="37" t="s">
        <v>2509</v>
      </c>
      <c r="Q78" s="38">
        <v>440056444023</v>
      </c>
    </row>
    <row r="79" spans="1:17" s="17" customFormat="1" ht="15.75" outlineLevel="1">
      <c r="A79" s="227"/>
      <c r="B79" s="122" t="s">
        <v>124</v>
      </c>
      <c r="C79" s="190" t="s">
        <v>125</v>
      </c>
      <c r="D79" s="111" t="s">
        <v>2777</v>
      </c>
      <c r="E79" s="55">
        <f t="shared" si="1"/>
        <v>1218</v>
      </c>
      <c r="F79" s="37"/>
      <c r="G79" s="8">
        <v>1218</v>
      </c>
      <c r="H79" s="46"/>
      <c r="I79" s="43">
        <v>3.6</v>
      </c>
      <c r="J79" s="9">
        <v>7.5</v>
      </c>
      <c r="K79" s="26" t="s">
        <v>13</v>
      </c>
      <c r="L79" s="30">
        <v>6046263.2199999997</v>
      </c>
      <c r="M79" s="9">
        <v>490388.77</v>
      </c>
      <c r="N79" s="9">
        <v>6045821.8600000003</v>
      </c>
      <c r="O79" s="31">
        <v>491506.57</v>
      </c>
      <c r="P79" s="37" t="s">
        <v>2374</v>
      </c>
      <c r="Q79" s="38">
        <v>440053927981</v>
      </c>
    </row>
    <row r="80" spans="1:17" s="17" customFormat="1" ht="15.75" outlineLevel="1">
      <c r="A80" s="227"/>
      <c r="B80" s="122" t="s">
        <v>126</v>
      </c>
      <c r="C80" s="13" t="s">
        <v>127</v>
      </c>
      <c r="D80" s="111" t="s">
        <v>2555</v>
      </c>
      <c r="E80" s="55">
        <f t="shared" si="1"/>
        <v>1425</v>
      </c>
      <c r="F80" s="37"/>
      <c r="G80" s="8">
        <v>1425</v>
      </c>
      <c r="H80" s="46"/>
      <c r="I80" s="43">
        <v>4.4000000000000004</v>
      </c>
      <c r="J80" s="9">
        <v>7.8</v>
      </c>
      <c r="K80" s="26" t="s">
        <v>2058</v>
      </c>
      <c r="L80" s="30">
        <v>6047589.0499999998</v>
      </c>
      <c r="M80" s="9">
        <v>490305.33</v>
      </c>
      <c r="N80" s="9">
        <v>6047906.8799999999</v>
      </c>
      <c r="O80" s="31">
        <v>489012.16</v>
      </c>
      <c r="P80" s="37" t="s">
        <v>2375</v>
      </c>
      <c r="Q80" s="38">
        <v>440053927992</v>
      </c>
    </row>
    <row r="81" spans="1:17" s="17" customFormat="1" ht="15.75" outlineLevel="1">
      <c r="A81" s="227"/>
      <c r="B81" s="122" t="s">
        <v>128</v>
      </c>
      <c r="C81" s="190" t="s">
        <v>129</v>
      </c>
      <c r="D81" s="111" t="s">
        <v>2556</v>
      </c>
      <c r="E81" s="55">
        <f t="shared" si="1"/>
        <v>1409</v>
      </c>
      <c r="F81" s="37"/>
      <c r="G81" s="8">
        <v>1409</v>
      </c>
      <c r="H81" s="46"/>
      <c r="I81" s="43">
        <v>4.4000000000000004</v>
      </c>
      <c r="J81" s="9">
        <v>12.7</v>
      </c>
      <c r="K81" s="26" t="s">
        <v>13</v>
      </c>
      <c r="L81" s="30">
        <v>6047906.7699999996</v>
      </c>
      <c r="M81" s="14">
        <v>489012.11</v>
      </c>
      <c r="N81" s="9">
        <v>6048760.9199999999</v>
      </c>
      <c r="O81" s="31">
        <v>487935.75</v>
      </c>
      <c r="P81" s="37" t="s">
        <v>2139</v>
      </c>
      <c r="Q81" s="38">
        <v>440054241673</v>
      </c>
    </row>
    <row r="82" spans="1:17" s="17" customFormat="1" ht="15.75" outlineLevel="1">
      <c r="A82" s="227"/>
      <c r="B82" s="122" t="s">
        <v>130</v>
      </c>
      <c r="C82" s="13" t="s">
        <v>131</v>
      </c>
      <c r="D82" s="111" t="s">
        <v>2557</v>
      </c>
      <c r="E82" s="55">
        <f t="shared" si="1"/>
        <v>1042</v>
      </c>
      <c r="F82" s="37">
        <v>10</v>
      </c>
      <c r="G82" s="8">
        <v>1032</v>
      </c>
      <c r="H82" s="46"/>
      <c r="I82" s="189" t="s">
        <v>3225</v>
      </c>
      <c r="J82" s="188" t="s">
        <v>3461</v>
      </c>
      <c r="K82" s="26" t="s">
        <v>2058</v>
      </c>
      <c r="L82" s="30">
        <v>6049536.9100000001</v>
      </c>
      <c r="M82" s="9">
        <v>487256.1</v>
      </c>
      <c r="N82" s="9">
        <v>6048760.8499999996</v>
      </c>
      <c r="O82" s="31">
        <v>487935.67</v>
      </c>
      <c r="P82" s="37" t="s">
        <v>2140</v>
      </c>
      <c r="Q82" s="38">
        <v>440054241751</v>
      </c>
    </row>
    <row r="83" spans="1:17" s="17" customFormat="1" ht="15.75" outlineLevel="1">
      <c r="A83" s="227"/>
      <c r="B83" s="122" t="s">
        <v>132</v>
      </c>
      <c r="C83" s="13" t="s">
        <v>32</v>
      </c>
      <c r="D83" s="111" t="s">
        <v>2557</v>
      </c>
      <c r="E83" s="55">
        <f t="shared" si="1"/>
        <v>2124</v>
      </c>
      <c r="F83" s="37">
        <v>8</v>
      </c>
      <c r="G83" s="8">
        <v>2116</v>
      </c>
      <c r="H83" s="46"/>
      <c r="I83" s="189" t="s">
        <v>3226</v>
      </c>
      <c r="J83" s="188" t="s">
        <v>3462</v>
      </c>
      <c r="K83" s="26" t="s">
        <v>2058</v>
      </c>
      <c r="L83" s="30">
        <v>6050083.0199999996</v>
      </c>
      <c r="M83" s="9">
        <v>489586.13</v>
      </c>
      <c r="N83" s="9">
        <v>6048906.5300000003</v>
      </c>
      <c r="O83" s="31">
        <v>487818.79</v>
      </c>
      <c r="P83" s="37" t="s">
        <v>2141</v>
      </c>
      <c r="Q83" s="38">
        <v>440054241708</v>
      </c>
    </row>
    <row r="84" spans="1:17" s="17" customFormat="1" ht="15.75" outlineLevel="1">
      <c r="A84" s="227"/>
      <c r="B84" s="122" t="s">
        <v>133</v>
      </c>
      <c r="C84" s="13" t="s">
        <v>28</v>
      </c>
      <c r="D84" s="111" t="s">
        <v>2778</v>
      </c>
      <c r="E84" s="55">
        <f t="shared" si="1"/>
        <v>975</v>
      </c>
      <c r="F84" s="37"/>
      <c r="G84" s="8">
        <v>975</v>
      </c>
      <c r="H84" s="46"/>
      <c r="I84" s="43">
        <v>3.2</v>
      </c>
      <c r="J84" s="9">
        <v>6.2</v>
      </c>
      <c r="K84" s="26" t="s">
        <v>2058</v>
      </c>
      <c r="L84" s="30">
        <v>6049473.2599999998</v>
      </c>
      <c r="M84" s="9">
        <v>488685.26</v>
      </c>
      <c r="N84" s="9">
        <v>6048945.4400000004</v>
      </c>
      <c r="O84" s="31">
        <v>489467.62</v>
      </c>
      <c r="P84" s="37" t="s">
        <v>2142</v>
      </c>
      <c r="Q84" s="38">
        <v>440054241736</v>
      </c>
    </row>
    <row r="85" spans="1:17" s="17" customFormat="1" ht="15.75" outlineLevel="1">
      <c r="A85" s="227"/>
      <c r="B85" s="122" t="s">
        <v>134</v>
      </c>
      <c r="C85" s="190" t="s">
        <v>135</v>
      </c>
      <c r="D85" s="111" t="s">
        <v>2557</v>
      </c>
      <c r="E85" s="55">
        <f t="shared" si="1"/>
        <v>736</v>
      </c>
      <c r="F85" s="37">
        <v>5</v>
      </c>
      <c r="G85" s="8">
        <v>731</v>
      </c>
      <c r="H85" s="46"/>
      <c r="I85" s="189" t="s">
        <v>3227</v>
      </c>
      <c r="J85" s="188" t="s">
        <v>3463</v>
      </c>
      <c r="K85" s="26" t="s">
        <v>13</v>
      </c>
      <c r="L85" s="30">
        <v>6050122</v>
      </c>
      <c r="M85" s="9">
        <v>488351.47</v>
      </c>
      <c r="N85" s="9">
        <v>6049624.1799999997</v>
      </c>
      <c r="O85" s="31">
        <v>488891.77</v>
      </c>
      <c r="P85" s="37" t="s">
        <v>2143</v>
      </c>
      <c r="Q85" s="38">
        <v>440054241740</v>
      </c>
    </row>
    <row r="86" spans="1:17" s="17" customFormat="1" ht="15.75" outlineLevel="1">
      <c r="A86" s="227"/>
      <c r="B86" s="122" t="s">
        <v>136</v>
      </c>
      <c r="C86" s="13" t="s">
        <v>137</v>
      </c>
      <c r="D86" s="111" t="s">
        <v>2558</v>
      </c>
      <c r="E86" s="55">
        <f t="shared" si="1"/>
        <v>958</v>
      </c>
      <c r="F86" s="37"/>
      <c r="G86" s="8">
        <v>958</v>
      </c>
      <c r="H86" s="46"/>
      <c r="I86" s="43">
        <v>3.8</v>
      </c>
      <c r="J86" s="9">
        <v>5.5</v>
      </c>
      <c r="K86" s="26" t="s">
        <v>2058</v>
      </c>
      <c r="L86" s="30">
        <v>6047722.1699999999</v>
      </c>
      <c r="M86" s="9">
        <v>490325.88</v>
      </c>
      <c r="N86" s="9">
        <v>6047304.1699999999</v>
      </c>
      <c r="O86" s="31">
        <v>491005.67</v>
      </c>
      <c r="P86" s="37" t="s">
        <v>2144</v>
      </c>
      <c r="Q86" s="38">
        <v>440053336497</v>
      </c>
    </row>
    <row r="87" spans="1:17" s="17" customFormat="1" ht="15.75" outlineLevel="1">
      <c r="A87" s="227"/>
      <c r="B87" s="122" t="s">
        <v>138</v>
      </c>
      <c r="C87" s="13" t="s">
        <v>139</v>
      </c>
      <c r="D87" s="111" t="s">
        <v>2558</v>
      </c>
      <c r="E87" s="55">
        <f t="shared" si="1"/>
        <v>334</v>
      </c>
      <c r="F87" s="37">
        <v>334</v>
      </c>
      <c r="G87" s="8"/>
      <c r="H87" s="46"/>
      <c r="I87" s="43">
        <v>3.4</v>
      </c>
      <c r="J87" s="9">
        <v>8</v>
      </c>
      <c r="K87" s="26" t="s">
        <v>2058</v>
      </c>
      <c r="L87" s="30">
        <v>6047673.29</v>
      </c>
      <c r="M87" s="9">
        <v>490621.74</v>
      </c>
      <c r="N87" s="9">
        <v>6048004.71</v>
      </c>
      <c r="O87" s="31">
        <v>490641.67</v>
      </c>
      <c r="P87" s="37" t="s">
        <v>2145</v>
      </c>
      <c r="Q87" s="38">
        <v>440054258694</v>
      </c>
    </row>
    <row r="88" spans="1:17" s="17" customFormat="1" ht="15.75" outlineLevel="1">
      <c r="A88" s="227"/>
      <c r="B88" s="122" t="s">
        <v>140</v>
      </c>
      <c r="C88" s="13" t="s">
        <v>141</v>
      </c>
      <c r="D88" s="111" t="s">
        <v>2558</v>
      </c>
      <c r="E88" s="55">
        <f t="shared" si="1"/>
        <v>294</v>
      </c>
      <c r="F88" s="37"/>
      <c r="G88" s="8">
        <v>294</v>
      </c>
      <c r="H88" s="46"/>
      <c r="I88" s="43">
        <v>4.2</v>
      </c>
      <c r="J88" s="9">
        <v>8.3000000000000007</v>
      </c>
      <c r="K88" s="26" t="s">
        <v>2058</v>
      </c>
      <c r="L88" s="30">
        <v>6047886.7599999998</v>
      </c>
      <c r="M88" s="9">
        <v>490339.13</v>
      </c>
      <c r="N88" s="9">
        <v>6047896.0700000003</v>
      </c>
      <c r="O88" s="31">
        <v>490629.77</v>
      </c>
      <c r="P88" s="37" t="s">
        <v>2146</v>
      </c>
      <c r="Q88" s="38">
        <v>440054258707</v>
      </c>
    </row>
    <row r="89" spans="1:17" s="17" customFormat="1" ht="15.75" outlineLevel="1">
      <c r="A89" s="227"/>
      <c r="B89" s="122" t="s">
        <v>142</v>
      </c>
      <c r="C89" s="13" t="s">
        <v>55</v>
      </c>
      <c r="D89" s="111" t="s">
        <v>2558</v>
      </c>
      <c r="E89" s="55">
        <f t="shared" si="1"/>
        <v>260</v>
      </c>
      <c r="F89" s="37"/>
      <c r="G89" s="8">
        <v>260</v>
      </c>
      <c r="H89" s="46"/>
      <c r="I89" s="43">
        <v>4</v>
      </c>
      <c r="J89" s="9">
        <v>6.7</v>
      </c>
      <c r="K89" s="26" t="s">
        <v>2058</v>
      </c>
      <c r="L89" s="30">
        <v>6047892.2699999996</v>
      </c>
      <c r="M89" s="9">
        <v>490376.23</v>
      </c>
      <c r="N89" s="9">
        <v>60413.760000000002</v>
      </c>
      <c r="O89" s="31">
        <v>490463.23</v>
      </c>
      <c r="P89" s="37" t="s">
        <v>2147</v>
      </c>
      <c r="Q89" s="38">
        <v>440054258729</v>
      </c>
    </row>
    <row r="90" spans="1:17" s="17" customFormat="1" ht="15.75" outlineLevel="1">
      <c r="A90" s="227"/>
      <c r="B90" s="122" t="s">
        <v>143</v>
      </c>
      <c r="C90" s="13" t="s">
        <v>144</v>
      </c>
      <c r="D90" s="111" t="s">
        <v>2779</v>
      </c>
      <c r="E90" s="55">
        <f t="shared" si="1"/>
        <v>1415</v>
      </c>
      <c r="F90" s="37">
        <v>908</v>
      </c>
      <c r="G90" s="8">
        <v>507</v>
      </c>
      <c r="H90" s="46"/>
      <c r="I90" s="43">
        <v>4.4000000000000004</v>
      </c>
      <c r="J90" s="9">
        <v>6</v>
      </c>
      <c r="K90" s="26" t="s">
        <v>2058</v>
      </c>
      <c r="L90" s="30">
        <v>6048263.2699999996</v>
      </c>
      <c r="M90" s="9">
        <v>490368.54</v>
      </c>
      <c r="N90" s="9">
        <v>6047598.2699999996</v>
      </c>
      <c r="O90" s="31">
        <v>491555.77</v>
      </c>
      <c r="P90" s="37" t="s">
        <v>2376</v>
      </c>
      <c r="Q90" s="38">
        <v>440053405395</v>
      </c>
    </row>
    <row r="91" spans="1:17" s="17" customFormat="1" ht="15.75" customHeight="1" outlineLevel="1">
      <c r="A91" s="227"/>
      <c r="B91" s="122" t="s">
        <v>145</v>
      </c>
      <c r="C91" s="190" t="s">
        <v>146</v>
      </c>
      <c r="D91" s="111" t="s">
        <v>2559</v>
      </c>
      <c r="E91" s="55">
        <f t="shared" si="1"/>
        <v>2199</v>
      </c>
      <c r="F91" s="37">
        <v>25</v>
      </c>
      <c r="G91" s="8">
        <v>2174</v>
      </c>
      <c r="H91" s="46"/>
      <c r="I91" s="189" t="s">
        <v>3228</v>
      </c>
      <c r="J91" s="188" t="s">
        <v>3464</v>
      </c>
      <c r="K91" s="26" t="s">
        <v>13</v>
      </c>
      <c r="L91" s="30">
        <v>6046087.6699999999</v>
      </c>
      <c r="M91" s="9">
        <v>492991.08</v>
      </c>
      <c r="N91" s="9">
        <v>6047597.9699999997</v>
      </c>
      <c r="O91" s="31">
        <v>491555.52</v>
      </c>
      <c r="P91" s="37" t="s">
        <v>2377</v>
      </c>
      <c r="Q91" s="38">
        <v>440053405408</v>
      </c>
    </row>
    <row r="92" spans="1:17" s="17" customFormat="1" ht="15.75" outlineLevel="1">
      <c r="A92" s="227"/>
      <c r="B92" s="122" t="s">
        <v>147</v>
      </c>
      <c r="C92" s="13" t="s">
        <v>106</v>
      </c>
      <c r="D92" s="111" t="s">
        <v>2560</v>
      </c>
      <c r="E92" s="55">
        <f t="shared" si="1"/>
        <v>544</v>
      </c>
      <c r="F92" s="37"/>
      <c r="G92" s="8">
        <v>475</v>
      </c>
      <c r="H92" s="46">
        <v>69</v>
      </c>
      <c r="I92" s="189" t="s">
        <v>3229</v>
      </c>
      <c r="J92" s="188" t="s">
        <v>3465</v>
      </c>
      <c r="K92" s="26" t="s">
        <v>2058</v>
      </c>
      <c r="L92" s="30">
        <v>6048269.7400000002</v>
      </c>
      <c r="M92" s="9">
        <v>490348.53</v>
      </c>
      <c r="N92" s="9">
        <v>6048489.1500000004</v>
      </c>
      <c r="O92" s="31">
        <v>489854.46</v>
      </c>
      <c r="P92" s="37" t="s">
        <v>2378</v>
      </c>
      <c r="Q92" s="38">
        <v>440053926326</v>
      </c>
    </row>
    <row r="93" spans="1:17" s="17" customFormat="1" ht="15.75" outlineLevel="1">
      <c r="A93" s="227"/>
      <c r="B93" s="122" t="s">
        <v>148</v>
      </c>
      <c r="C93" s="13" t="s">
        <v>149</v>
      </c>
      <c r="D93" s="111" t="s">
        <v>2558</v>
      </c>
      <c r="E93" s="55">
        <f t="shared" si="1"/>
        <v>1946</v>
      </c>
      <c r="F93" s="37">
        <v>5</v>
      </c>
      <c r="G93" s="8">
        <v>1941</v>
      </c>
      <c r="H93" s="46"/>
      <c r="I93" s="189" t="s">
        <v>3230</v>
      </c>
      <c r="J93" s="188" t="s">
        <v>3466</v>
      </c>
      <c r="K93" s="26" t="s">
        <v>2058</v>
      </c>
      <c r="L93" s="30">
        <v>6047728.9699999997</v>
      </c>
      <c r="M93" s="14">
        <v>490348.53</v>
      </c>
      <c r="N93" s="9">
        <v>6048937.1799999997</v>
      </c>
      <c r="O93" s="31">
        <v>490414.05</v>
      </c>
      <c r="P93" s="37" t="s">
        <v>2148</v>
      </c>
      <c r="Q93" s="38">
        <v>440054254930</v>
      </c>
    </row>
    <row r="94" spans="1:17" s="17" customFormat="1" ht="15.75" outlineLevel="1">
      <c r="A94" s="227"/>
      <c r="B94" s="122" t="s">
        <v>150</v>
      </c>
      <c r="C94" s="190" t="s">
        <v>2980</v>
      </c>
      <c r="D94" s="111" t="s">
        <v>2558</v>
      </c>
      <c r="E94" s="55">
        <f t="shared" si="1"/>
        <v>525</v>
      </c>
      <c r="F94" s="37"/>
      <c r="G94" s="8">
        <v>525</v>
      </c>
      <c r="H94" s="46"/>
      <c r="I94" s="43">
        <v>3.1</v>
      </c>
      <c r="J94" s="9">
        <v>6.2</v>
      </c>
      <c r="K94" s="26" t="s">
        <v>2058</v>
      </c>
      <c r="L94" s="30">
        <v>6048822.3600000003</v>
      </c>
      <c r="M94" s="9">
        <v>490946.74</v>
      </c>
      <c r="N94" s="9">
        <v>6048308.5539999995</v>
      </c>
      <c r="O94" s="31">
        <v>490839.71</v>
      </c>
      <c r="P94" s="37" t="s">
        <v>2149</v>
      </c>
      <c r="Q94" s="38">
        <v>440054258730</v>
      </c>
    </row>
    <row r="95" spans="1:17" s="17" customFormat="1" ht="15.75" outlineLevel="1">
      <c r="A95" s="227"/>
      <c r="B95" s="122" t="s">
        <v>151</v>
      </c>
      <c r="C95" s="13" t="s">
        <v>115</v>
      </c>
      <c r="D95" s="111" t="s">
        <v>2558</v>
      </c>
      <c r="E95" s="55">
        <f t="shared" si="1"/>
        <v>774</v>
      </c>
      <c r="F95" s="37"/>
      <c r="G95" s="8">
        <v>774</v>
      </c>
      <c r="H95" s="46"/>
      <c r="I95" s="43">
        <v>3.7</v>
      </c>
      <c r="J95" s="9">
        <v>6</v>
      </c>
      <c r="K95" s="26" t="s">
        <v>2058</v>
      </c>
      <c r="L95" s="30">
        <v>648867.24</v>
      </c>
      <c r="M95" s="9">
        <v>490819.05</v>
      </c>
      <c r="N95" s="9">
        <v>6049484.6100000003</v>
      </c>
      <c r="O95" s="31">
        <v>491136.89</v>
      </c>
      <c r="P95" s="37" t="s">
        <v>2150</v>
      </c>
      <c r="Q95" s="38">
        <v>440054241895</v>
      </c>
    </row>
    <row r="96" spans="1:17" s="17" customFormat="1" ht="15.75" outlineLevel="1">
      <c r="A96" s="227"/>
      <c r="B96" s="122" t="s">
        <v>152</v>
      </c>
      <c r="C96" s="13" t="s">
        <v>63</v>
      </c>
      <c r="D96" s="111" t="s">
        <v>2780</v>
      </c>
      <c r="E96" s="55">
        <f t="shared" si="1"/>
        <v>1967</v>
      </c>
      <c r="F96" s="37"/>
      <c r="G96" s="8">
        <f>1967-H96</f>
        <v>1088</v>
      </c>
      <c r="H96" s="46">
        <v>879</v>
      </c>
      <c r="I96" s="189" t="s">
        <v>3231</v>
      </c>
      <c r="J96" s="188" t="s">
        <v>3467</v>
      </c>
      <c r="K96" s="26" t="s">
        <v>2058</v>
      </c>
      <c r="L96" s="30">
        <v>6049237.7800000003</v>
      </c>
      <c r="M96" s="9">
        <v>490844.3</v>
      </c>
      <c r="N96" s="9">
        <v>6050769.2999999998</v>
      </c>
      <c r="O96" s="31">
        <v>490198.44</v>
      </c>
      <c r="P96" s="37" t="s">
        <v>2151</v>
      </c>
      <c r="Q96" s="38">
        <v>440054241862</v>
      </c>
    </row>
    <row r="97" spans="1:17" s="17" customFormat="1" ht="15.75" outlineLevel="1">
      <c r="A97" s="227"/>
      <c r="B97" s="122" t="s">
        <v>153</v>
      </c>
      <c r="C97" s="13" t="s">
        <v>154</v>
      </c>
      <c r="D97" s="111" t="s">
        <v>2557</v>
      </c>
      <c r="E97" s="55">
        <f t="shared" si="1"/>
        <v>1437</v>
      </c>
      <c r="F97" s="37">
        <v>4</v>
      </c>
      <c r="G97" s="8">
        <v>1433</v>
      </c>
      <c r="H97" s="46"/>
      <c r="I97" s="189" t="s">
        <v>3232</v>
      </c>
      <c r="J97" s="188" t="s">
        <v>3646</v>
      </c>
      <c r="K97" s="26" t="s">
        <v>2058</v>
      </c>
      <c r="L97" s="30">
        <v>6051199.0499999998</v>
      </c>
      <c r="M97" s="9">
        <v>490150.66</v>
      </c>
      <c r="N97" s="9">
        <v>6050330.2199999997</v>
      </c>
      <c r="O97" s="31">
        <v>489344.87</v>
      </c>
      <c r="P97" s="37" t="s">
        <v>2152</v>
      </c>
      <c r="Q97" s="38">
        <v>440054241851</v>
      </c>
    </row>
    <row r="98" spans="1:17" s="17" customFormat="1" ht="15.75" outlineLevel="1">
      <c r="A98" s="227"/>
      <c r="B98" s="122" t="s">
        <v>155</v>
      </c>
      <c r="C98" s="190" t="s">
        <v>156</v>
      </c>
      <c r="D98" s="111" t="s">
        <v>2558</v>
      </c>
      <c r="E98" s="55">
        <f t="shared" si="1"/>
        <v>51</v>
      </c>
      <c r="F98" s="37"/>
      <c r="G98" s="8">
        <v>51</v>
      </c>
      <c r="H98" s="46"/>
      <c r="I98" s="43">
        <v>3.3</v>
      </c>
      <c r="J98" s="9">
        <v>7.6</v>
      </c>
      <c r="K98" s="26" t="s">
        <v>13</v>
      </c>
      <c r="L98" s="30">
        <v>6048780.5599999996</v>
      </c>
      <c r="M98" s="9">
        <v>491249.72</v>
      </c>
      <c r="N98" s="9">
        <v>6048829.9199999999</v>
      </c>
      <c r="O98" s="31">
        <v>491261.58</v>
      </c>
      <c r="P98" s="37" t="s">
        <v>2153</v>
      </c>
      <c r="Q98" s="38">
        <v>440054254929</v>
      </c>
    </row>
    <row r="99" spans="1:17" s="17" customFormat="1" ht="15.75" outlineLevel="1">
      <c r="A99" s="227"/>
      <c r="B99" s="122" t="s">
        <v>157</v>
      </c>
      <c r="C99" s="13" t="s">
        <v>158</v>
      </c>
      <c r="D99" s="111" t="s">
        <v>2558</v>
      </c>
      <c r="E99" s="55">
        <f t="shared" si="1"/>
        <v>1693</v>
      </c>
      <c r="F99" s="37"/>
      <c r="G99" s="8">
        <v>1645</v>
      </c>
      <c r="H99" s="46">
        <v>48</v>
      </c>
      <c r="I99" s="189" t="s">
        <v>3233</v>
      </c>
      <c r="J99" s="188" t="s">
        <v>3468</v>
      </c>
      <c r="K99" s="26" t="s">
        <v>2058</v>
      </c>
      <c r="L99" s="30">
        <v>6050313.8700000001</v>
      </c>
      <c r="M99" s="9">
        <v>491581.19</v>
      </c>
      <c r="N99" s="9">
        <v>6048829.9299999997</v>
      </c>
      <c r="O99" s="31">
        <v>491261.54</v>
      </c>
      <c r="P99" s="37" t="s">
        <v>2154</v>
      </c>
      <c r="Q99" s="38">
        <v>440054254918</v>
      </c>
    </row>
    <row r="100" spans="1:17" s="17" customFormat="1" ht="15.75" outlineLevel="1">
      <c r="A100" s="227"/>
      <c r="B100" s="122" t="s">
        <v>159</v>
      </c>
      <c r="C100" s="13" t="s">
        <v>160</v>
      </c>
      <c r="D100" s="111" t="s">
        <v>2561</v>
      </c>
      <c r="E100" s="55">
        <f t="shared" si="1"/>
        <v>1085</v>
      </c>
      <c r="F100" s="37">
        <v>3</v>
      </c>
      <c r="G100" s="8">
        <v>1082</v>
      </c>
      <c r="H100" s="46"/>
      <c r="I100" s="189" t="s">
        <v>3234</v>
      </c>
      <c r="J100" s="188" t="s">
        <v>3469</v>
      </c>
      <c r="K100" s="26" t="s">
        <v>2058</v>
      </c>
      <c r="L100" s="30">
        <v>6049706.5700000003</v>
      </c>
      <c r="M100" s="9">
        <v>492177.79</v>
      </c>
      <c r="N100" s="9">
        <v>6050318.6200000001</v>
      </c>
      <c r="O100" s="31">
        <v>491576.62</v>
      </c>
      <c r="P100" s="37" t="s">
        <v>2138</v>
      </c>
      <c r="Q100" s="38">
        <v>440054254907</v>
      </c>
    </row>
    <row r="101" spans="1:17" s="17" customFormat="1" ht="15.75" outlineLevel="1">
      <c r="A101" s="227"/>
      <c r="B101" s="122" t="s">
        <v>161</v>
      </c>
      <c r="C101" s="13" t="s">
        <v>162</v>
      </c>
      <c r="D101" s="111" t="s">
        <v>2561</v>
      </c>
      <c r="E101" s="55">
        <f t="shared" si="1"/>
        <v>1477</v>
      </c>
      <c r="F101" s="37">
        <v>890</v>
      </c>
      <c r="G101" s="8">
        <v>587</v>
      </c>
      <c r="H101" s="46"/>
      <c r="I101" s="189" t="s">
        <v>3249</v>
      </c>
      <c r="J101" s="9"/>
      <c r="K101" s="26" t="s">
        <v>20</v>
      </c>
      <c r="L101" s="30">
        <v>6049437.5999999996</v>
      </c>
      <c r="M101" s="9">
        <v>492336.55</v>
      </c>
      <c r="N101" s="9">
        <v>6050764.4000000004</v>
      </c>
      <c r="O101" s="31">
        <v>492031</v>
      </c>
      <c r="P101" s="37"/>
      <c r="Q101" s="38"/>
    </row>
    <row r="102" spans="1:17" s="17" customFormat="1" ht="15.75" outlineLevel="1">
      <c r="A102" s="227"/>
      <c r="B102" s="122" t="s">
        <v>163</v>
      </c>
      <c r="C102" s="190" t="s">
        <v>164</v>
      </c>
      <c r="D102" s="111" t="s">
        <v>2558</v>
      </c>
      <c r="E102" s="55">
        <f t="shared" si="1"/>
        <v>332</v>
      </c>
      <c r="F102" s="37"/>
      <c r="G102" s="8">
        <v>332</v>
      </c>
      <c r="H102" s="46"/>
      <c r="I102" s="43">
        <v>5.5</v>
      </c>
      <c r="J102" s="9">
        <v>10</v>
      </c>
      <c r="K102" s="26" t="s">
        <v>13</v>
      </c>
      <c r="L102" s="30">
        <v>6048720.2000000002</v>
      </c>
      <c r="M102" s="9">
        <v>491676.61</v>
      </c>
      <c r="N102" s="9">
        <v>6048602.4199999999</v>
      </c>
      <c r="O102" s="31">
        <v>491371.95</v>
      </c>
      <c r="P102" s="37" t="s">
        <v>2510</v>
      </c>
      <c r="Q102" s="38">
        <v>440056448023</v>
      </c>
    </row>
    <row r="103" spans="1:17" s="17" customFormat="1" ht="15.75" outlineLevel="1">
      <c r="A103" s="227"/>
      <c r="B103" s="122" t="s">
        <v>165</v>
      </c>
      <c r="C103" s="13" t="s">
        <v>166</v>
      </c>
      <c r="D103" s="111" t="s">
        <v>2781</v>
      </c>
      <c r="E103" s="55">
        <f t="shared" si="1"/>
        <v>3046</v>
      </c>
      <c r="F103" s="37">
        <v>2172</v>
      </c>
      <c r="G103" s="8">
        <v>874</v>
      </c>
      <c r="H103" s="46"/>
      <c r="I103" s="189" t="s">
        <v>3273</v>
      </c>
      <c r="J103" s="9"/>
      <c r="K103" s="26" t="s">
        <v>9</v>
      </c>
      <c r="L103" s="30">
        <v>6048456.7000000002</v>
      </c>
      <c r="M103" s="9">
        <v>494066.17</v>
      </c>
      <c r="N103" s="9">
        <v>6048721.5999999996</v>
      </c>
      <c r="O103" s="31">
        <v>491677.03</v>
      </c>
      <c r="P103" s="37"/>
      <c r="Q103" s="38"/>
    </row>
    <row r="104" spans="1:17" s="17" customFormat="1" ht="15.75" outlineLevel="1">
      <c r="A104" s="227"/>
      <c r="B104" s="122" t="s">
        <v>167</v>
      </c>
      <c r="C104" s="13" t="s">
        <v>168</v>
      </c>
      <c r="D104" s="111" t="s">
        <v>2561</v>
      </c>
      <c r="E104" s="55">
        <f t="shared" si="1"/>
        <v>2322</v>
      </c>
      <c r="F104" s="37">
        <v>1231</v>
      </c>
      <c r="G104" s="8">
        <v>1091</v>
      </c>
      <c r="H104" s="46"/>
      <c r="I104" s="189" t="s">
        <v>3320</v>
      </c>
      <c r="J104" s="9"/>
      <c r="K104" s="26" t="s">
        <v>20</v>
      </c>
      <c r="L104" s="30">
        <v>6048721.5999999996</v>
      </c>
      <c r="M104" s="9">
        <v>491677.03</v>
      </c>
      <c r="N104" s="9">
        <v>6049228.9000000004</v>
      </c>
      <c r="O104" s="31">
        <v>492667.21</v>
      </c>
      <c r="P104" s="37"/>
      <c r="Q104" s="38"/>
    </row>
    <row r="105" spans="1:17" s="17" customFormat="1" ht="15.75" outlineLevel="1">
      <c r="A105" s="227"/>
      <c r="B105" s="122" t="s">
        <v>169</v>
      </c>
      <c r="C105" s="208" t="s">
        <v>170</v>
      </c>
      <c r="D105" s="111" t="s">
        <v>2561</v>
      </c>
      <c r="E105" s="55">
        <f t="shared" si="1"/>
        <v>490</v>
      </c>
      <c r="F105" s="37">
        <v>490</v>
      </c>
      <c r="G105" s="8"/>
      <c r="H105" s="46"/>
      <c r="I105" s="43">
        <v>6</v>
      </c>
      <c r="J105" s="9"/>
      <c r="K105" s="26" t="s">
        <v>9</v>
      </c>
      <c r="L105" s="30">
        <v>6048721.5999999996</v>
      </c>
      <c r="M105" s="9">
        <v>491677.03</v>
      </c>
      <c r="N105" s="9">
        <v>6049228.9000000004</v>
      </c>
      <c r="O105" s="31">
        <v>492667.21</v>
      </c>
      <c r="P105" s="37"/>
      <c r="Q105" s="38"/>
    </row>
    <row r="106" spans="1:17" s="17" customFormat="1" ht="15.75" outlineLevel="1">
      <c r="A106" s="227"/>
      <c r="B106" s="122" t="s">
        <v>171</v>
      </c>
      <c r="C106" s="13" t="s">
        <v>172</v>
      </c>
      <c r="D106" s="111" t="s">
        <v>2561</v>
      </c>
      <c r="E106" s="55">
        <f t="shared" si="1"/>
        <v>1291</v>
      </c>
      <c r="F106" s="37">
        <v>1291</v>
      </c>
      <c r="G106" s="8"/>
      <c r="H106" s="46"/>
      <c r="I106" s="189" t="s">
        <v>3262</v>
      </c>
      <c r="J106" s="9"/>
      <c r="K106" s="26" t="s">
        <v>20</v>
      </c>
      <c r="L106" s="30">
        <v>6048767.5</v>
      </c>
      <c r="M106" s="9">
        <v>492713.15</v>
      </c>
      <c r="N106" s="9">
        <v>6048476</v>
      </c>
      <c r="O106" s="31">
        <v>492334.92</v>
      </c>
      <c r="P106" s="37"/>
      <c r="Q106" s="38"/>
    </row>
    <row r="107" spans="1:17" s="17" customFormat="1" ht="15.75" outlineLevel="1">
      <c r="A107" s="227"/>
      <c r="B107" s="122" t="s">
        <v>173</v>
      </c>
      <c r="C107" s="13" t="s">
        <v>174</v>
      </c>
      <c r="D107" s="111" t="s">
        <v>2561</v>
      </c>
      <c r="E107" s="55">
        <f t="shared" si="1"/>
        <v>626</v>
      </c>
      <c r="F107" s="37">
        <v>626</v>
      </c>
      <c r="G107" s="8"/>
      <c r="H107" s="46"/>
      <c r="I107" s="43">
        <v>6</v>
      </c>
      <c r="J107" s="9"/>
      <c r="K107" s="26" t="s">
        <v>9</v>
      </c>
      <c r="L107" s="30">
        <v>6049322.2000000002</v>
      </c>
      <c r="M107" s="9">
        <v>492522.42</v>
      </c>
      <c r="N107" s="9">
        <v>6050026.4000000004</v>
      </c>
      <c r="O107" s="31">
        <v>493167.17</v>
      </c>
      <c r="P107" s="37"/>
      <c r="Q107" s="38"/>
    </row>
    <row r="108" spans="1:17" s="17" customFormat="1" ht="31.5" outlineLevel="1">
      <c r="A108" s="227"/>
      <c r="B108" s="122" t="s">
        <v>175</v>
      </c>
      <c r="C108" s="13" t="s">
        <v>176</v>
      </c>
      <c r="D108" s="111" t="s">
        <v>2782</v>
      </c>
      <c r="E108" s="55">
        <f t="shared" si="1"/>
        <v>3161</v>
      </c>
      <c r="F108" s="37">
        <v>2345</v>
      </c>
      <c r="G108" s="8">
        <v>816</v>
      </c>
      <c r="H108" s="46"/>
      <c r="I108" s="43">
        <v>8</v>
      </c>
      <c r="J108" s="9"/>
      <c r="K108" s="26" t="s">
        <v>9</v>
      </c>
      <c r="L108" s="30">
        <v>6049502.2999999998</v>
      </c>
      <c r="M108" s="9">
        <v>492530.24</v>
      </c>
      <c r="N108" s="9">
        <v>6049459.4000000004</v>
      </c>
      <c r="O108" s="31">
        <v>493079.29</v>
      </c>
      <c r="P108" s="37"/>
      <c r="Q108" s="38"/>
    </row>
    <row r="109" spans="1:17" s="17" customFormat="1" ht="15.75" outlineLevel="1">
      <c r="A109" s="227"/>
      <c r="B109" s="122" t="s">
        <v>177</v>
      </c>
      <c r="C109" s="13" t="s">
        <v>67</v>
      </c>
      <c r="D109" s="111" t="s">
        <v>2783</v>
      </c>
      <c r="E109" s="55">
        <f t="shared" si="1"/>
        <v>2019</v>
      </c>
      <c r="F109" s="37"/>
      <c r="G109" s="8">
        <f>1431+299</f>
        <v>1730</v>
      </c>
      <c r="H109" s="46">
        <f>283+6</f>
        <v>289</v>
      </c>
      <c r="I109" s="189" t="s">
        <v>3235</v>
      </c>
      <c r="J109" s="188" t="s">
        <v>3470</v>
      </c>
      <c r="K109" s="26" t="s">
        <v>13</v>
      </c>
      <c r="L109" s="30">
        <v>6046365.4400000004</v>
      </c>
      <c r="M109" s="9">
        <v>494026.98</v>
      </c>
      <c r="N109" s="9">
        <v>6046960.5800000001</v>
      </c>
      <c r="O109" s="31">
        <v>495734.44</v>
      </c>
      <c r="P109" s="37" t="s">
        <v>2511</v>
      </c>
      <c r="Q109" s="38">
        <v>440056448034</v>
      </c>
    </row>
    <row r="110" spans="1:17" s="17" customFormat="1" ht="15.75" outlineLevel="1">
      <c r="A110" s="227"/>
      <c r="B110" s="122" t="s">
        <v>178</v>
      </c>
      <c r="C110" s="13" t="s">
        <v>179</v>
      </c>
      <c r="D110" s="111" t="s">
        <v>2562</v>
      </c>
      <c r="E110" s="55">
        <f t="shared" si="1"/>
        <v>2062</v>
      </c>
      <c r="F110" s="37"/>
      <c r="G110" s="8"/>
      <c r="H110" s="46">
        <v>2062</v>
      </c>
      <c r="I110" s="43">
        <v>4</v>
      </c>
      <c r="J110" s="9"/>
      <c r="K110" s="26" t="s">
        <v>13</v>
      </c>
      <c r="L110" s="30">
        <v>6046366.5</v>
      </c>
      <c r="M110" s="9">
        <v>494022.5</v>
      </c>
      <c r="N110" s="9">
        <v>6046961.2000000002</v>
      </c>
      <c r="O110" s="31">
        <v>495731.04</v>
      </c>
      <c r="P110" s="37"/>
      <c r="Q110" s="38"/>
    </row>
    <row r="111" spans="1:17" s="17" customFormat="1" ht="15.75" outlineLevel="1">
      <c r="A111" s="227"/>
      <c r="B111" s="122" t="s">
        <v>180</v>
      </c>
      <c r="C111" s="190" t="s">
        <v>181</v>
      </c>
      <c r="D111" s="111" t="s">
        <v>2784</v>
      </c>
      <c r="E111" s="55">
        <f t="shared" si="1"/>
        <v>1413</v>
      </c>
      <c r="F111" s="37"/>
      <c r="G111" s="8">
        <v>1413</v>
      </c>
      <c r="H111" s="46"/>
      <c r="I111" s="43">
        <v>2.7</v>
      </c>
      <c r="J111" s="9">
        <v>5</v>
      </c>
      <c r="K111" s="26" t="s">
        <v>13</v>
      </c>
      <c r="L111" s="30">
        <v>6048031.1900000004</v>
      </c>
      <c r="M111" s="9">
        <v>494762.04</v>
      </c>
      <c r="N111" s="9">
        <v>6046716.6500000004</v>
      </c>
      <c r="O111" s="31">
        <v>494870.8</v>
      </c>
      <c r="P111" s="37" t="s">
        <v>2512</v>
      </c>
      <c r="Q111" s="38">
        <v>440056448078</v>
      </c>
    </row>
    <row r="112" spans="1:17" s="17" customFormat="1" ht="15.75" outlineLevel="1">
      <c r="A112" s="227"/>
      <c r="B112" s="122" t="s">
        <v>182</v>
      </c>
      <c r="C112" s="190" t="s">
        <v>2981</v>
      </c>
      <c r="D112" s="111" t="s">
        <v>2563</v>
      </c>
      <c r="E112" s="55">
        <f t="shared" si="1"/>
        <v>833</v>
      </c>
      <c r="F112" s="37"/>
      <c r="G112" s="8"/>
      <c r="H112" s="46">
        <v>833</v>
      </c>
      <c r="I112" s="43">
        <v>3</v>
      </c>
      <c r="J112" s="9"/>
      <c r="K112" s="26" t="s">
        <v>73</v>
      </c>
      <c r="L112" s="30">
        <v>6046712.9000000004</v>
      </c>
      <c r="M112" s="9">
        <v>494868.61</v>
      </c>
      <c r="N112" s="9">
        <v>6048034.4000000004</v>
      </c>
      <c r="O112" s="31">
        <v>494762.92</v>
      </c>
      <c r="P112" s="37"/>
      <c r="Q112" s="38"/>
    </row>
    <row r="113" spans="1:17" s="17" customFormat="1" ht="15.75" outlineLevel="1">
      <c r="A113" s="227"/>
      <c r="B113" s="122" t="s">
        <v>183</v>
      </c>
      <c r="C113" s="13" t="s">
        <v>160</v>
      </c>
      <c r="D113" s="111" t="s">
        <v>2564</v>
      </c>
      <c r="E113" s="55">
        <f t="shared" si="1"/>
        <v>2156</v>
      </c>
      <c r="F113" s="47"/>
      <c r="G113" s="11">
        <v>2156</v>
      </c>
      <c r="H113" s="48"/>
      <c r="I113" s="43">
        <v>5</v>
      </c>
      <c r="J113" s="9"/>
      <c r="K113" s="26" t="s">
        <v>20</v>
      </c>
      <c r="L113" s="30">
        <v>6048457</v>
      </c>
      <c r="M113" s="9">
        <v>494071</v>
      </c>
      <c r="N113" s="9">
        <v>6047966</v>
      </c>
      <c r="O113" s="31">
        <v>495854</v>
      </c>
      <c r="P113" s="37"/>
      <c r="Q113" s="38"/>
    </row>
    <row r="114" spans="1:17" s="17" customFormat="1" ht="15.75" outlineLevel="1">
      <c r="A114" s="227"/>
      <c r="B114" s="122" t="s">
        <v>184</v>
      </c>
      <c r="C114" s="190" t="s">
        <v>185</v>
      </c>
      <c r="D114" s="111" t="s">
        <v>2564</v>
      </c>
      <c r="E114" s="55">
        <f t="shared" si="1"/>
        <v>389</v>
      </c>
      <c r="F114" s="37">
        <v>389</v>
      </c>
      <c r="G114" s="8"/>
      <c r="H114" s="46"/>
      <c r="I114" s="43">
        <v>3.6</v>
      </c>
      <c r="J114" s="9">
        <v>10.199999999999999</v>
      </c>
      <c r="K114" s="26" t="s">
        <v>13</v>
      </c>
      <c r="L114" s="30">
        <v>6048073.0199999996</v>
      </c>
      <c r="M114" s="9">
        <v>494609.55</v>
      </c>
      <c r="N114" s="9">
        <v>6048443.0199999996</v>
      </c>
      <c r="O114" s="31">
        <v>494726.1</v>
      </c>
      <c r="P114" s="37" t="s">
        <v>2513</v>
      </c>
      <c r="Q114" s="38">
        <v>440056444034</v>
      </c>
    </row>
    <row r="115" spans="1:17" s="17" customFormat="1" ht="15.75" outlineLevel="1">
      <c r="A115" s="227"/>
      <c r="B115" s="122" t="s">
        <v>186</v>
      </c>
      <c r="C115" s="190" t="s">
        <v>187</v>
      </c>
      <c r="D115" s="111" t="s">
        <v>2545</v>
      </c>
      <c r="E115" s="55">
        <f t="shared" si="1"/>
        <v>432</v>
      </c>
      <c r="F115" s="37"/>
      <c r="G115" s="8">
        <v>432</v>
      </c>
      <c r="H115" s="46"/>
      <c r="I115" s="43">
        <v>3.8</v>
      </c>
      <c r="J115" s="9">
        <v>5.7</v>
      </c>
      <c r="K115" s="26" t="s">
        <v>13</v>
      </c>
      <c r="L115" s="30">
        <v>6040707.2000000002</v>
      </c>
      <c r="M115" s="9">
        <v>494356.5</v>
      </c>
      <c r="N115" s="9">
        <v>6040735.4800000004</v>
      </c>
      <c r="O115" s="31">
        <v>493948.61</v>
      </c>
      <c r="P115" s="37" t="s">
        <v>2436</v>
      </c>
      <c r="Q115" s="38">
        <v>440055527001</v>
      </c>
    </row>
    <row r="116" spans="1:17" s="17" customFormat="1" ht="15.75" outlineLevel="1">
      <c r="A116" s="227"/>
      <c r="B116" s="122" t="s">
        <v>188</v>
      </c>
      <c r="C116" s="190" t="s">
        <v>189</v>
      </c>
      <c r="D116" s="111" t="s">
        <v>2543</v>
      </c>
      <c r="E116" s="55">
        <f t="shared" si="1"/>
        <v>585</v>
      </c>
      <c r="F116" s="37"/>
      <c r="G116" s="8">
        <v>273</v>
      </c>
      <c r="H116" s="46">
        <v>312</v>
      </c>
      <c r="I116" s="189" t="s">
        <v>3236</v>
      </c>
      <c r="J116" s="188" t="s">
        <v>3471</v>
      </c>
      <c r="K116" s="26" t="s">
        <v>13</v>
      </c>
      <c r="L116" s="30">
        <v>6040428.96</v>
      </c>
      <c r="M116" s="9">
        <v>496025.77</v>
      </c>
      <c r="N116" s="9">
        <v>6040397.5999999996</v>
      </c>
      <c r="O116" s="31">
        <v>496544.66</v>
      </c>
      <c r="P116" s="37" t="s">
        <v>2514</v>
      </c>
      <c r="Q116" s="38">
        <v>440056444045</v>
      </c>
    </row>
    <row r="117" spans="1:17" s="17" customFormat="1" ht="15.75" outlineLevel="1">
      <c r="A117" s="227"/>
      <c r="B117" s="122" t="s">
        <v>190</v>
      </c>
      <c r="C117" s="190" t="s">
        <v>2982</v>
      </c>
      <c r="D117" s="111" t="s">
        <v>2540</v>
      </c>
      <c r="E117" s="55">
        <f t="shared" si="1"/>
        <v>162</v>
      </c>
      <c r="F117" s="37"/>
      <c r="G117" s="8">
        <v>162</v>
      </c>
      <c r="H117" s="46"/>
      <c r="I117" s="43">
        <v>2.9</v>
      </c>
      <c r="J117" s="9">
        <v>4.7</v>
      </c>
      <c r="K117" s="26" t="s">
        <v>2058</v>
      </c>
      <c r="L117" s="30">
        <v>6041598.2800000003</v>
      </c>
      <c r="M117" s="9">
        <v>492815.94</v>
      </c>
      <c r="N117" s="9">
        <v>6041710.5099999998</v>
      </c>
      <c r="O117" s="31">
        <v>492756.99</v>
      </c>
      <c r="P117" s="37" t="s">
        <v>2515</v>
      </c>
      <c r="Q117" s="38">
        <v>440056491113</v>
      </c>
    </row>
    <row r="118" spans="1:17" s="17" customFormat="1" ht="15.75" outlineLevel="1">
      <c r="A118" s="227"/>
      <c r="B118" s="122" t="s">
        <v>191</v>
      </c>
      <c r="C118" s="190" t="s">
        <v>192</v>
      </c>
      <c r="D118" s="111" t="s">
        <v>2540</v>
      </c>
      <c r="E118" s="55">
        <f t="shared" si="1"/>
        <v>268</v>
      </c>
      <c r="F118" s="37"/>
      <c r="G118" s="8">
        <v>268</v>
      </c>
      <c r="H118" s="46"/>
      <c r="I118" s="43">
        <v>4</v>
      </c>
      <c r="J118" s="9"/>
      <c r="K118" s="26" t="s">
        <v>13</v>
      </c>
      <c r="L118" s="30">
        <v>6041602</v>
      </c>
      <c r="M118" s="9">
        <v>492822.86</v>
      </c>
      <c r="N118" s="9">
        <v>6041685</v>
      </c>
      <c r="O118" s="31">
        <v>492772.1</v>
      </c>
      <c r="P118" s="37"/>
      <c r="Q118" s="38"/>
    </row>
    <row r="119" spans="1:17" s="17" customFormat="1" ht="15.75" outlineLevel="1">
      <c r="A119" s="227"/>
      <c r="B119" s="122" t="s">
        <v>193</v>
      </c>
      <c r="C119" s="190" t="s">
        <v>194</v>
      </c>
      <c r="D119" s="111" t="s">
        <v>2540</v>
      </c>
      <c r="E119" s="55">
        <f t="shared" si="1"/>
        <v>165</v>
      </c>
      <c r="F119" s="37">
        <v>165</v>
      </c>
      <c r="G119" s="8"/>
      <c r="H119" s="46"/>
      <c r="I119" s="43">
        <v>3.5</v>
      </c>
      <c r="J119" s="9">
        <v>5.6</v>
      </c>
      <c r="K119" s="26" t="s">
        <v>2058</v>
      </c>
      <c r="L119" s="30">
        <v>6042010.8600000003</v>
      </c>
      <c r="M119" s="9">
        <v>492840.43</v>
      </c>
      <c r="N119" s="9">
        <v>6042046.8499999996</v>
      </c>
      <c r="O119" s="31">
        <v>492985.04</v>
      </c>
      <c r="P119" s="37" t="s">
        <v>2516</v>
      </c>
      <c r="Q119" s="38">
        <v>440056444056</v>
      </c>
    </row>
    <row r="120" spans="1:17" s="17" customFormat="1" ht="15.75" outlineLevel="1">
      <c r="A120" s="227"/>
      <c r="B120" s="122" t="s">
        <v>195</v>
      </c>
      <c r="C120" s="190" t="s">
        <v>196</v>
      </c>
      <c r="D120" s="111" t="s">
        <v>2540</v>
      </c>
      <c r="E120" s="55">
        <f t="shared" si="1"/>
        <v>173</v>
      </c>
      <c r="F120" s="37"/>
      <c r="G120" s="8">
        <v>173</v>
      </c>
      <c r="H120" s="46"/>
      <c r="I120" s="43">
        <v>2.8</v>
      </c>
      <c r="J120" s="9">
        <v>5.7</v>
      </c>
      <c r="K120" s="26" t="s">
        <v>2058</v>
      </c>
      <c r="L120" s="30">
        <v>6042027.3499999996</v>
      </c>
      <c r="M120" s="9">
        <v>493002.18</v>
      </c>
      <c r="N120" s="9">
        <v>6041987.7699999996</v>
      </c>
      <c r="O120" s="31">
        <v>6041987.7699999996</v>
      </c>
      <c r="P120" s="37" t="s">
        <v>2369</v>
      </c>
      <c r="Q120" s="38">
        <v>440056462154</v>
      </c>
    </row>
    <row r="121" spans="1:17" s="17" customFormat="1" ht="15.75" outlineLevel="1">
      <c r="A121" s="227"/>
      <c r="B121" s="122" t="s">
        <v>197</v>
      </c>
      <c r="C121" s="190" t="s">
        <v>2983</v>
      </c>
      <c r="D121" s="111" t="s">
        <v>2540</v>
      </c>
      <c r="E121" s="55">
        <f t="shared" si="1"/>
        <v>136</v>
      </c>
      <c r="F121" s="37"/>
      <c r="G121" s="8">
        <v>136</v>
      </c>
      <c r="H121" s="46"/>
      <c r="I121" s="43">
        <v>5</v>
      </c>
      <c r="J121" s="9"/>
      <c r="K121" s="26" t="s">
        <v>20</v>
      </c>
      <c r="L121" s="30">
        <v>6042028.4000000004</v>
      </c>
      <c r="M121" s="9">
        <v>492996.86</v>
      </c>
      <c r="N121" s="9">
        <v>6041991.5</v>
      </c>
      <c r="O121" s="31">
        <v>493151.04</v>
      </c>
      <c r="P121" s="37"/>
      <c r="Q121" s="38"/>
    </row>
    <row r="122" spans="1:17" s="17" customFormat="1" ht="15.75" outlineLevel="1">
      <c r="A122" s="227"/>
      <c r="B122" s="122" t="s">
        <v>198</v>
      </c>
      <c r="C122" s="190" t="s">
        <v>199</v>
      </c>
      <c r="D122" s="111" t="s">
        <v>2540</v>
      </c>
      <c r="E122" s="55">
        <f t="shared" si="1"/>
        <v>92</v>
      </c>
      <c r="F122" s="37"/>
      <c r="G122" s="8">
        <v>92</v>
      </c>
      <c r="H122" s="46"/>
      <c r="I122" s="43">
        <v>2.5</v>
      </c>
      <c r="J122" s="9">
        <v>4.4000000000000004</v>
      </c>
      <c r="K122" s="26" t="s">
        <v>2058</v>
      </c>
      <c r="L122" s="30">
        <v>6042217.5</v>
      </c>
      <c r="M122" s="9">
        <v>492273.99</v>
      </c>
      <c r="N122" s="9">
        <v>6042253.3099999996</v>
      </c>
      <c r="O122" s="31">
        <v>492358</v>
      </c>
      <c r="P122" s="37" t="s">
        <v>2380</v>
      </c>
      <c r="Q122" s="38">
        <v>440056462165</v>
      </c>
    </row>
    <row r="123" spans="1:17" s="17" customFormat="1" ht="15.75" outlineLevel="1">
      <c r="A123" s="227"/>
      <c r="B123" s="122" t="s">
        <v>200</v>
      </c>
      <c r="C123" s="190" t="s">
        <v>201</v>
      </c>
      <c r="D123" s="111" t="s">
        <v>2540</v>
      </c>
      <c r="E123" s="55">
        <f t="shared" si="1"/>
        <v>73</v>
      </c>
      <c r="F123" s="37">
        <v>73</v>
      </c>
      <c r="G123" s="8"/>
      <c r="H123" s="46"/>
      <c r="I123" s="43">
        <v>5</v>
      </c>
      <c r="J123" s="9"/>
      <c r="K123" s="26" t="s">
        <v>20</v>
      </c>
      <c r="L123" s="30">
        <v>6042220.0999999996</v>
      </c>
      <c r="M123" s="9">
        <v>492272.27</v>
      </c>
      <c r="N123" s="9">
        <v>6042263.7999999998</v>
      </c>
      <c r="O123" s="31">
        <v>492380.5</v>
      </c>
      <c r="P123" s="37"/>
      <c r="Q123" s="38"/>
    </row>
    <row r="124" spans="1:17" s="17" customFormat="1" ht="15.75" outlineLevel="1">
      <c r="A124" s="227"/>
      <c r="B124" s="122" t="s">
        <v>202</v>
      </c>
      <c r="C124" s="13" t="s">
        <v>203</v>
      </c>
      <c r="D124" s="111" t="s">
        <v>2550</v>
      </c>
      <c r="E124" s="55">
        <f t="shared" si="1"/>
        <v>1043</v>
      </c>
      <c r="F124" s="37"/>
      <c r="G124" s="8"/>
      <c r="H124" s="46">
        <v>1043</v>
      </c>
      <c r="I124" s="43">
        <v>2.6</v>
      </c>
      <c r="J124" s="9">
        <v>4.8</v>
      </c>
      <c r="K124" s="26" t="s">
        <v>13</v>
      </c>
      <c r="L124" s="30">
        <v>6042578.5199999996</v>
      </c>
      <c r="M124" s="14">
        <v>490551.79</v>
      </c>
      <c r="N124" s="9">
        <v>6042774.1500000004</v>
      </c>
      <c r="O124" s="31">
        <v>491572.55</v>
      </c>
      <c r="P124" s="37" t="s">
        <v>2389</v>
      </c>
      <c r="Q124" s="38">
        <v>440055198613</v>
      </c>
    </row>
    <row r="125" spans="1:17" s="17" customFormat="1" ht="15.75" outlineLevel="1">
      <c r="A125" s="227"/>
      <c r="B125" s="122" t="s">
        <v>204</v>
      </c>
      <c r="C125" s="13" t="s">
        <v>205</v>
      </c>
      <c r="D125" s="111" t="s">
        <v>2550</v>
      </c>
      <c r="E125" s="55">
        <f t="shared" si="1"/>
        <v>907</v>
      </c>
      <c r="F125" s="37"/>
      <c r="G125" s="8">
        <v>885</v>
      </c>
      <c r="H125" s="46">
        <v>22</v>
      </c>
      <c r="I125" s="189" t="s">
        <v>3237</v>
      </c>
      <c r="J125" s="188" t="s">
        <v>3472</v>
      </c>
      <c r="K125" s="26" t="s">
        <v>13</v>
      </c>
      <c r="L125" s="30">
        <v>6042574</v>
      </c>
      <c r="M125" s="9">
        <v>490555.07</v>
      </c>
      <c r="N125" s="9">
        <v>6042561.6900000004</v>
      </c>
      <c r="O125" s="31">
        <v>489651.16</v>
      </c>
      <c r="P125" s="37" t="s">
        <v>2390</v>
      </c>
      <c r="Q125" s="38">
        <v>440055198680</v>
      </c>
    </row>
    <row r="126" spans="1:17" s="17" customFormat="1" ht="15.75" outlineLevel="1">
      <c r="A126" s="227"/>
      <c r="B126" s="122" t="s">
        <v>206</v>
      </c>
      <c r="C126" s="190" t="s">
        <v>2984</v>
      </c>
      <c r="D126" s="111" t="s">
        <v>2565</v>
      </c>
      <c r="E126" s="55">
        <f t="shared" si="1"/>
        <v>670</v>
      </c>
      <c r="F126" s="37"/>
      <c r="G126" s="8"/>
      <c r="H126" s="46">
        <v>670</v>
      </c>
      <c r="I126" s="43">
        <v>3</v>
      </c>
      <c r="J126" s="9"/>
      <c r="K126" s="26" t="s">
        <v>73</v>
      </c>
      <c r="L126" s="30">
        <v>6042576.5999999996</v>
      </c>
      <c r="M126" s="9">
        <v>490549.8</v>
      </c>
      <c r="N126" s="9">
        <v>6042562</v>
      </c>
      <c r="O126" s="31">
        <v>489667.25</v>
      </c>
      <c r="P126" s="37"/>
      <c r="Q126" s="38"/>
    </row>
    <row r="127" spans="1:17" s="17" customFormat="1" ht="15.75" outlineLevel="1">
      <c r="A127" s="227"/>
      <c r="B127" s="122" t="s">
        <v>207</v>
      </c>
      <c r="C127" s="190" t="s">
        <v>208</v>
      </c>
      <c r="D127" s="111" t="s">
        <v>2566</v>
      </c>
      <c r="E127" s="55">
        <f t="shared" si="1"/>
        <v>454</v>
      </c>
      <c r="F127" s="37">
        <v>2</v>
      </c>
      <c r="G127" s="8">
        <v>140</v>
      </c>
      <c r="H127" s="46">
        <v>312</v>
      </c>
      <c r="I127" s="189" t="s">
        <v>3238</v>
      </c>
      <c r="J127" s="188" t="s">
        <v>3473</v>
      </c>
      <c r="K127" s="26" t="s">
        <v>13</v>
      </c>
      <c r="L127" s="30">
        <v>6044515.29</v>
      </c>
      <c r="M127" s="9">
        <v>492464.54</v>
      </c>
      <c r="N127" s="9">
        <v>6044676.8700000001</v>
      </c>
      <c r="O127" s="31">
        <v>492083.94</v>
      </c>
      <c r="P127" s="37" t="s">
        <v>2517</v>
      </c>
      <c r="Q127" s="38">
        <v>440056448092</v>
      </c>
    </row>
    <row r="128" spans="1:17" s="17" customFormat="1" ht="15.75" outlineLevel="1">
      <c r="A128" s="227"/>
      <c r="B128" s="122" t="s">
        <v>209</v>
      </c>
      <c r="C128" s="190" t="s">
        <v>2985</v>
      </c>
      <c r="D128" s="111" t="s">
        <v>2540</v>
      </c>
      <c r="E128" s="55">
        <f t="shared" si="1"/>
        <v>110</v>
      </c>
      <c r="F128" s="37"/>
      <c r="G128" s="8">
        <v>82</v>
      </c>
      <c r="H128" s="46">
        <v>28</v>
      </c>
      <c r="I128" s="189" t="s">
        <v>3239</v>
      </c>
      <c r="J128" s="188" t="s">
        <v>3474</v>
      </c>
      <c r="K128" s="26" t="s">
        <v>13</v>
      </c>
      <c r="L128" s="30">
        <v>6043120.5800000001</v>
      </c>
      <c r="M128" s="9">
        <v>493411.73</v>
      </c>
      <c r="N128" s="9">
        <v>6043148.8200000003</v>
      </c>
      <c r="O128" s="31">
        <v>493517.75</v>
      </c>
      <c r="P128" s="37" t="s">
        <v>2437</v>
      </c>
      <c r="Q128" s="38">
        <v>440055526991</v>
      </c>
    </row>
    <row r="129" spans="1:17" s="17" customFormat="1" ht="15.75" outlineLevel="1">
      <c r="A129" s="227"/>
      <c r="B129" s="122" t="s">
        <v>210</v>
      </c>
      <c r="C129" s="190" t="s">
        <v>211</v>
      </c>
      <c r="D129" s="111" t="s">
        <v>2562</v>
      </c>
      <c r="E129" s="55">
        <f t="shared" si="1"/>
        <v>1108</v>
      </c>
      <c r="F129" s="37"/>
      <c r="G129" s="8"/>
      <c r="H129" s="46">
        <v>1108</v>
      </c>
      <c r="I129" s="43">
        <v>4</v>
      </c>
      <c r="J129" s="9"/>
      <c r="K129" s="26" t="s">
        <v>13</v>
      </c>
      <c r="L129" s="30">
        <v>6043119.2000000002</v>
      </c>
      <c r="M129" s="9">
        <v>493404.54</v>
      </c>
      <c r="N129" s="9">
        <v>6043134.5</v>
      </c>
      <c r="O129" s="31">
        <v>493464.94</v>
      </c>
      <c r="P129" s="37"/>
      <c r="Q129" s="38"/>
    </row>
    <row r="130" spans="1:17" s="17" customFormat="1" ht="15.75" outlineLevel="1">
      <c r="A130" s="227"/>
      <c r="B130" s="122" t="s">
        <v>212</v>
      </c>
      <c r="C130" s="190" t="s">
        <v>213</v>
      </c>
      <c r="D130" s="111" t="s">
        <v>2558</v>
      </c>
      <c r="E130" s="55">
        <f t="shared" si="1"/>
        <v>240</v>
      </c>
      <c r="F130" s="37"/>
      <c r="G130" s="8">
        <v>240</v>
      </c>
      <c r="H130" s="46"/>
      <c r="I130" s="43">
        <v>3.8</v>
      </c>
      <c r="J130" s="9">
        <v>6.1</v>
      </c>
      <c r="K130" s="26" t="s">
        <v>13</v>
      </c>
      <c r="L130" s="30">
        <v>6047865.5599999996</v>
      </c>
      <c r="M130" s="14">
        <v>490860.88</v>
      </c>
      <c r="N130" s="9">
        <v>6047626.8099999996</v>
      </c>
      <c r="O130" s="31">
        <v>490844.14</v>
      </c>
      <c r="P130" s="37" t="s">
        <v>2155</v>
      </c>
      <c r="Q130" s="38">
        <v>440054254944</v>
      </c>
    </row>
    <row r="131" spans="1:17" s="17" customFormat="1" ht="15.75" outlineLevel="1">
      <c r="A131" s="227"/>
      <c r="B131" s="122" t="s">
        <v>214</v>
      </c>
      <c r="C131" s="190" t="s">
        <v>2986</v>
      </c>
      <c r="D131" s="111" t="s">
        <v>2553</v>
      </c>
      <c r="E131" s="55">
        <f t="shared" si="1"/>
        <v>391</v>
      </c>
      <c r="F131" s="37"/>
      <c r="G131" s="8">
        <v>116</v>
      </c>
      <c r="H131" s="46">
        <v>275</v>
      </c>
      <c r="I131" s="189" t="s">
        <v>3240</v>
      </c>
      <c r="J131" s="188" t="s">
        <v>3475</v>
      </c>
      <c r="K131" s="26" t="s">
        <v>13</v>
      </c>
      <c r="L131" s="30">
        <v>6039062.21</v>
      </c>
      <c r="M131" s="9">
        <v>488447</v>
      </c>
      <c r="N131" s="9">
        <v>6038687.3300000001</v>
      </c>
      <c r="O131" s="31">
        <v>488551.78</v>
      </c>
      <c r="P131" s="37" t="s">
        <v>2518</v>
      </c>
      <c r="Q131" s="38">
        <v>440056448123</v>
      </c>
    </row>
    <row r="132" spans="1:17" s="17" customFormat="1" ht="15.75" outlineLevel="1">
      <c r="A132" s="227"/>
      <c r="B132" s="122" t="s">
        <v>215</v>
      </c>
      <c r="C132" s="190" t="s">
        <v>216</v>
      </c>
      <c r="D132" s="111" t="s">
        <v>2547</v>
      </c>
      <c r="E132" s="55">
        <f t="shared" si="1"/>
        <v>926</v>
      </c>
      <c r="F132" s="37"/>
      <c r="G132" s="8">
        <v>926</v>
      </c>
      <c r="H132" s="46"/>
      <c r="I132" s="43">
        <v>3.1</v>
      </c>
      <c r="J132" s="9">
        <v>5.5</v>
      </c>
      <c r="K132" s="26" t="s">
        <v>13</v>
      </c>
      <c r="L132" s="30">
        <v>6037735.8899999997</v>
      </c>
      <c r="M132" s="9">
        <v>491255.32</v>
      </c>
      <c r="N132" s="9">
        <v>606822.31000000006</v>
      </c>
      <c r="O132" s="31">
        <v>491102.73</v>
      </c>
      <c r="P132" s="37" t="s">
        <v>2438</v>
      </c>
      <c r="Q132" s="38">
        <v>440055527178</v>
      </c>
    </row>
    <row r="133" spans="1:17" s="17" customFormat="1" ht="15.75" outlineLevel="1">
      <c r="A133" s="227"/>
      <c r="B133" s="122" t="s">
        <v>217</v>
      </c>
      <c r="C133" s="190" t="s">
        <v>2987</v>
      </c>
      <c r="D133" s="111" t="s">
        <v>2546</v>
      </c>
      <c r="E133" s="55">
        <f t="shared" si="1"/>
        <v>367</v>
      </c>
      <c r="F133" s="37"/>
      <c r="G133" s="8">
        <v>367</v>
      </c>
      <c r="H133" s="46"/>
      <c r="I133" s="43">
        <v>2.6</v>
      </c>
      <c r="J133" s="9">
        <v>5.4</v>
      </c>
      <c r="K133" s="26" t="s">
        <v>13</v>
      </c>
      <c r="L133" s="30">
        <v>6038708.54</v>
      </c>
      <c r="M133" s="9">
        <v>492401.53</v>
      </c>
      <c r="N133" s="9">
        <v>6038842.1299999999</v>
      </c>
      <c r="O133" s="31">
        <v>492061.82</v>
      </c>
      <c r="P133" s="37" t="s">
        <v>2391</v>
      </c>
      <c r="Q133" s="38">
        <v>440055198694</v>
      </c>
    </row>
    <row r="134" spans="1:17" s="17" customFormat="1" ht="15.75" outlineLevel="1">
      <c r="A134" s="227"/>
      <c r="B134" s="122" t="s">
        <v>218</v>
      </c>
      <c r="C134" s="190" t="s">
        <v>219</v>
      </c>
      <c r="D134" s="111" t="s">
        <v>2548</v>
      </c>
      <c r="E134" s="55">
        <f t="shared" si="1"/>
        <v>739</v>
      </c>
      <c r="F134" s="37"/>
      <c r="G134" s="8"/>
      <c r="H134" s="46">
        <v>739</v>
      </c>
      <c r="I134" s="43">
        <v>2.4</v>
      </c>
      <c r="J134" s="9">
        <v>5.7</v>
      </c>
      <c r="K134" s="26" t="s">
        <v>13</v>
      </c>
      <c r="L134" s="30">
        <v>6036090.2599999998</v>
      </c>
      <c r="M134" s="9">
        <v>492054.02</v>
      </c>
      <c r="N134" s="9">
        <v>6036159.04</v>
      </c>
      <c r="O134" s="31">
        <v>492781.53</v>
      </c>
      <c r="P134" s="37" t="s">
        <v>2519</v>
      </c>
      <c r="Q134" s="38">
        <v>440056448156</v>
      </c>
    </row>
    <row r="135" spans="1:17" s="17" customFormat="1" ht="15.75" outlineLevel="1">
      <c r="A135" s="227"/>
      <c r="B135" s="122" t="s">
        <v>2186</v>
      </c>
      <c r="C135" s="190" t="s">
        <v>2954</v>
      </c>
      <c r="D135" s="111" t="s">
        <v>2567</v>
      </c>
      <c r="E135" s="55">
        <f t="shared" si="1"/>
        <v>320</v>
      </c>
      <c r="F135" s="37"/>
      <c r="G135" s="8">
        <v>320</v>
      </c>
      <c r="H135" s="46"/>
      <c r="I135" s="43">
        <v>5</v>
      </c>
      <c r="J135" s="9"/>
      <c r="K135" s="26" t="s">
        <v>20</v>
      </c>
      <c r="L135" s="30">
        <v>6036089.7999999998</v>
      </c>
      <c r="M135" s="9">
        <v>492044.26</v>
      </c>
      <c r="N135" s="9">
        <v>603611.5</v>
      </c>
      <c r="O135" s="31">
        <v>495868.37</v>
      </c>
      <c r="P135" s="37"/>
      <c r="Q135" s="38"/>
    </row>
    <row r="136" spans="1:17" s="17" customFormat="1" ht="15.75" outlineLevel="1">
      <c r="A136" s="227"/>
      <c r="B136" s="122" t="s">
        <v>220</v>
      </c>
      <c r="C136" s="190" t="s">
        <v>221</v>
      </c>
      <c r="D136" s="111" t="s">
        <v>2540</v>
      </c>
      <c r="E136" s="55">
        <f t="shared" si="1"/>
        <v>389</v>
      </c>
      <c r="F136" s="37"/>
      <c r="G136" s="8">
        <v>389</v>
      </c>
      <c r="H136" s="46"/>
      <c r="I136" s="43">
        <v>3.4</v>
      </c>
      <c r="J136" s="9">
        <v>5.5</v>
      </c>
      <c r="K136" s="26" t="s">
        <v>13</v>
      </c>
      <c r="L136" s="30">
        <v>6042016.6299999999</v>
      </c>
      <c r="M136" s="9">
        <v>493788.63</v>
      </c>
      <c r="N136" s="9">
        <v>6041833.4000000004</v>
      </c>
      <c r="O136" s="31">
        <v>493527.19</v>
      </c>
      <c r="P136" s="37" t="s">
        <v>2520</v>
      </c>
      <c r="Q136" s="38">
        <v>440056448178</v>
      </c>
    </row>
    <row r="137" spans="1:17" s="17" customFormat="1" ht="16.5" outlineLevel="1" thickBot="1">
      <c r="A137" s="227"/>
      <c r="B137" s="124" t="s">
        <v>222</v>
      </c>
      <c r="C137" s="185" t="s">
        <v>2988</v>
      </c>
      <c r="D137" s="113" t="s">
        <v>2540</v>
      </c>
      <c r="E137" s="56">
        <f t="shared" si="1"/>
        <v>190</v>
      </c>
      <c r="F137" s="40"/>
      <c r="G137" s="49">
        <v>190</v>
      </c>
      <c r="H137" s="50"/>
      <c r="I137" s="66">
        <v>3</v>
      </c>
      <c r="J137" s="67">
        <v>5</v>
      </c>
      <c r="K137" s="68" t="s">
        <v>13</v>
      </c>
      <c r="L137" s="69">
        <v>6042180.1600000001</v>
      </c>
      <c r="M137" s="67">
        <v>493594.38</v>
      </c>
      <c r="N137" s="67">
        <v>6041999</v>
      </c>
      <c r="O137" s="70">
        <v>493631.62</v>
      </c>
      <c r="P137" s="71" t="s">
        <v>2521</v>
      </c>
      <c r="Q137" s="72">
        <v>440056448201</v>
      </c>
    </row>
    <row r="138" spans="1:17" s="17" customFormat="1" ht="32.25" thickBot="1">
      <c r="A138" s="155" t="s">
        <v>7</v>
      </c>
      <c r="B138" s="279" t="s">
        <v>2691</v>
      </c>
      <c r="C138" s="280"/>
      <c r="D138" s="281"/>
      <c r="E138" s="149">
        <f t="shared" si="1"/>
        <v>103492</v>
      </c>
      <c r="F138" s="156">
        <f>SUM(F11:F137)</f>
        <v>16427</v>
      </c>
      <c r="G138" s="157">
        <f t="shared" ref="G138:H138" si="2">SUM(G11:G137)</f>
        <v>72869</v>
      </c>
      <c r="H138" s="158">
        <f t="shared" si="2"/>
        <v>14196</v>
      </c>
      <c r="I138" s="159"/>
      <c r="J138" s="167"/>
      <c r="K138" s="167"/>
      <c r="L138" s="167"/>
      <c r="M138" s="167"/>
      <c r="N138" s="167"/>
      <c r="O138" s="167"/>
      <c r="P138" s="168"/>
      <c r="Q138" s="169"/>
    </row>
    <row r="139" spans="1:17" s="17" customFormat="1" ht="15.75" customHeight="1" outlineLevel="1">
      <c r="A139" s="218" t="s">
        <v>223</v>
      </c>
      <c r="B139" s="121" t="s">
        <v>224</v>
      </c>
      <c r="C139" s="127" t="s">
        <v>225</v>
      </c>
      <c r="D139" s="110" t="s">
        <v>2675</v>
      </c>
      <c r="E139" s="74">
        <f t="shared" si="1"/>
        <v>632</v>
      </c>
      <c r="F139" s="35">
        <v>632</v>
      </c>
      <c r="G139" s="51"/>
      <c r="H139" s="84"/>
      <c r="I139" s="78">
        <v>5.0999999999999996</v>
      </c>
      <c r="J139" s="79">
        <v>9.8000000000000007</v>
      </c>
      <c r="K139" s="52" t="s">
        <v>13</v>
      </c>
      <c r="L139" s="42">
        <v>6068572.7599999998</v>
      </c>
      <c r="M139" s="16">
        <v>494677.37</v>
      </c>
      <c r="N139" s="16">
        <v>6068942.8899999997</v>
      </c>
      <c r="O139" s="87">
        <v>495189.97</v>
      </c>
      <c r="P139" s="89" t="s">
        <v>2171</v>
      </c>
      <c r="Q139" s="36">
        <v>440053333218</v>
      </c>
    </row>
    <row r="140" spans="1:17" s="17" customFormat="1" ht="16.5" customHeight="1" outlineLevel="1">
      <c r="A140" s="219"/>
      <c r="B140" s="122" t="s">
        <v>226</v>
      </c>
      <c r="C140" s="190" t="s">
        <v>2989</v>
      </c>
      <c r="D140" s="111" t="s">
        <v>2675</v>
      </c>
      <c r="E140" s="73">
        <f t="shared" ref="E140:E201" si="3">SUM(F140:H140)</f>
        <v>184</v>
      </c>
      <c r="F140" s="37"/>
      <c r="G140" s="8">
        <v>184</v>
      </c>
      <c r="H140" s="26"/>
      <c r="I140" s="28">
        <v>5.2</v>
      </c>
      <c r="J140" s="16">
        <v>8.6999999999999993</v>
      </c>
      <c r="K140" s="45" t="s">
        <v>13</v>
      </c>
      <c r="L140" s="42">
        <v>6066999.3700000001</v>
      </c>
      <c r="M140" s="23">
        <v>495819.99</v>
      </c>
      <c r="N140" s="16">
        <v>6067157.5499999998</v>
      </c>
      <c r="O140" s="87">
        <v>495913.55</v>
      </c>
      <c r="P140" s="86" t="s">
        <v>2172</v>
      </c>
      <c r="Q140" s="38">
        <v>440054209222</v>
      </c>
    </row>
    <row r="141" spans="1:17" s="17" customFormat="1" ht="16.5" customHeight="1" outlineLevel="1">
      <c r="A141" s="219"/>
      <c r="B141" s="122" t="s">
        <v>227</v>
      </c>
      <c r="C141" s="190" t="s">
        <v>2990</v>
      </c>
      <c r="D141" s="111" t="s">
        <v>2675</v>
      </c>
      <c r="E141" s="73">
        <f t="shared" si="3"/>
        <v>87</v>
      </c>
      <c r="F141" s="37"/>
      <c r="G141" s="8">
        <v>87</v>
      </c>
      <c r="H141" s="26"/>
      <c r="I141" s="106">
        <v>6.1</v>
      </c>
      <c r="J141" s="9">
        <v>16.3</v>
      </c>
      <c r="K141" s="46" t="s">
        <v>13</v>
      </c>
      <c r="L141" s="43">
        <v>6066889.1200000001</v>
      </c>
      <c r="M141" s="9">
        <v>495911.88</v>
      </c>
      <c r="N141" s="9">
        <v>6066958.04</v>
      </c>
      <c r="O141" s="77">
        <v>495963.61</v>
      </c>
      <c r="P141" s="37" t="s">
        <v>2173</v>
      </c>
      <c r="Q141" s="82">
        <v>440054209233</v>
      </c>
    </row>
    <row r="142" spans="1:17" s="17" customFormat="1" ht="15.75" outlineLevel="1">
      <c r="A142" s="219"/>
      <c r="B142" s="122" t="s">
        <v>228</v>
      </c>
      <c r="C142" s="13" t="s">
        <v>229</v>
      </c>
      <c r="D142" s="114" t="s">
        <v>2675</v>
      </c>
      <c r="E142" s="73">
        <f t="shared" si="3"/>
        <v>404</v>
      </c>
      <c r="F142" s="37"/>
      <c r="G142" s="8">
        <v>404</v>
      </c>
      <c r="H142" s="26"/>
      <c r="I142" s="187" t="s">
        <v>3241</v>
      </c>
      <c r="J142" s="188" t="s">
        <v>3476</v>
      </c>
      <c r="K142" s="46" t="s">
        <v>2058</v>
      </c>
      <c r="L142" s="43">
        <v>6067731.3799999999</v>
      </c>
      <c r="M142" s="9">
        <v>495108.9</v>
      </c>
      <c r="N142" s="9">
        <v>6067437.04</v>
      </c>
      <c r="O142" s="77">
        <v>495054.07</v>
      </c>
      <c r="P142" s="37" t="s">
        <v>1963</v>
      </c>
      <c r="Q142" s="38">
        <v>440053105854</v>
      </c>
    </row>
    <row r="143" spans="1:17" s="17" customFormat="1" ht="15.75" outlineLevel="1">
      <c r="A143" s="219"/>
      <c r="B143" s="122" t="s">
        <v>230</v>
      </c>
      <c r="C143" s="13" t="s">
        <v>231</v>
      </c>
      <c r="D143" s="111" t="s">
        <v>2675</v>
      </c>
      <c r="E143" s="73">
        <f t="shared" si="3"/>
        <v>708</v>
      </c>
      <c r="F143" s="37">
        <v>625</v>
      </c>
      <c r="G143" s="8">
        <v>83</v>
      </c>
      <c r="H143" s="26"/>
      <c r="I143" s="187" t="s">
        <v>3242</v>
      </c>
      <c r="J143" s="188" t="s">
        <v>3477</v>
      </c>
      <c r="K143" s="46" t="s">
        <v>2058</v>
      </c>
      <c r="L143" s="43">
        <v>6067243.0899999999</v>
      </c>
      <c r="M143" s="9">
        <v>495437.52</v>
      </c>
      <c r="N143" s="9">
        <v>6067543.4699999997</v>
      </c>
      <c r="O143" s="77">
        <v>494809.99</v>
      </c>
      <c r="P143" s="37" t="s">
        <v>2174</v>
      </c>
      <c r="Q143" s="38">
        <v>440053334148</v>
      </c>
    </row>
    <row r="144" spans="1:17" s="17" customFormat="1" ht="15.75" outlineLevel="1">
      <c r="A144" s="219"/>
      <c r="B144" s="122" t="s">
        <v>232</v>
      </c>
      <c r="C144" s="13" t="s">
        <v>233</v>
      </c>
      <c r="D144" s="111" t="s">
        <v>2675</v>
      </c>
      <c r="E144" s="73">
        <f t="shared" si="3"/>
        <v>158</v>
      </c>
      <c r="F144" s="37">
        <v>125</v>
      </c>
      <c r="G144" s="8">
        <v>33</v>
      </c>
      <c r="H144" s="26"/>
      <c r="I144" s="187" t="s">
        <v>3243</v>
      </c>
      <c r="J144" s="188" t="s">
        <v>3478</v>
      </c>
      <c r="K144" s="46" t="s">
        <v>2058</v>
      </c>
      <c r="L144" s="43">
        <v>6067155.5599999996</v>
      </c>
      <c r="M144" s="9">
        <v>495460.47</v>
      </c>
      <c r="N144" s="9">
        <v>6067244.9900000002</v>
      </c>
      <c r="O144" s="77">
        <v>495371.92</v>
      </c>
      <c r="P144" s="37" t="s">
        <v>2175</v>
      </c>
      <c r="Q144" s="38">
        <v>440054209244</v>
      </c>
    </row>
    <row r="145" spans="1:17" s="17" customFormat="1" ht="15.75" outlineLevel="1">
      <c r="A145" s="219"/>
      <c r="B145" s="122" t="s">
        <v>234</v>
      </c>
      <c r="C145" s="13" t="s">
        <v>235</v>
      </c>
      <c r="D145" s="111" t="s">
        <v>2675</v>
      </c>
      <c r="E145" s="73">
        <f t="shared" si="3"/>
        <v>522</v>
      </c>
      <c r="F145" s="37">
        <v>522</v>
      </c>
      <c r="G145" s="8"/>
      <c r="H145" s="26"/>
      <c r="I145" s="106">
        <v>5.5</v>
      </c>
      <c r="J145" s="9">
        <v>8.1999999999999993</v>
      </c>
      <c r="K145" s="46" t="s">
        <v>2058</v>
      </c>
      <c r="L145" s="43">
        <v>6067255.0999999996</v>
      </c>
      <c r="M145" s="9">
        <v>49536.68</v>
      </c>
      <c r="N145" s="9">
        <v>6066783.1699999999</v>
      </c>
      <c r="O145" s="77">
        <v>495123.68</v>
      </c>
      <c r="P145" s="37" t="s">
        <v>2176</v>
      </c>
      <c r="Q145" s="38">
        <v>440053333772</v>
      </c>
    </row>
    <row r="146" spans="1:17" s="17" customFormat="1" ht="15.75" outlineLevel="1">
      <c r="A146" s="219"/>
      <c r="B146" s="122" t="s">
        <v>236</v>
      </c>
      <c r="C146" s="13" t="s">
        <v>237</v>
      </c>
      <c r="D146" s="111" t="s">
        <v>2675</v>
      </c>
      <c r="E146" s="73">
        <f t="shared" si="3"/>
        <v>318</v>
      </c>
      <c r="F146" s="37">
        <v>318</v>
      </c>
      <c r="G146" s="8"/>
      <c r="H146" s="26"/>
      <c r="I146" s="106">
        <v>4.4000000000000004</v>
      </c>
      <c r="J146" s="9">
        <v>8</v>
      </c>
      <c r="K146" s="46" t="s">
        <v>2058</v>
      </c>
      <c r="L146" s="43">
        <v>6067138.5099999998</v>
      </c>
      <c r="M146" s="9">
        <v>495286.23</v>
      </c>
      <c r="N146" s="9">
        <v>6067278.9299999997</v>
      </c>
      <c r="O146" s="77">
        <v>495001.23</v>
      </c>
      <c r="P146" s="37" t="s">
        <v>1939</v>
      </c>
      <c r="Q146" s="38" t="s">
        <v>1940</v>
      </c>
    </row>
    <row r="147" spans="1:17" s="17" customFormat="1" ht="15.75" outlineLevel="1">
      <c r="A147" s="219"/>
      <c r="B147" s="122" t="s">
        <v>238</v>
      </c>
      <c r="C147" s="13" t="s">
        <v>239</v>
      </c>
      <c r="D147" s="111" t="s">
        <v>2675</v>
      </c>
      <c r="E147" s="73">
        <f t="shared" si="3"/>
        <v>335</v>
      </c>
      <c r="F147" s="37">
        <v>335</v>
      </c>
      <c r="G147" s="8"/>
      <c r="H147" s="26"/>
      <c r="I147" s="30">
        <v>7</v>
      </c>
      <c r="J147" s="9">
        <v>9.6</v>
      </c>
      <c r="K147" s="46" t="s">
        <v>2058</v>
      </c>
      <c r="L147" s="43">
        <v>6067179.4699999997</v>
      </c>
      <c r="M147" s="9">
        <v>494941.58</v>
      </c>
      <c r="N147" s="9">
        <v>6067034.2800000003</v>
      </c>
      <c r="O147" s="77">
        <v>495240.53</v>
      </c>
      <c r="P147" s="37" t="s">
        <v>2177</v>
      </c>
      <c r="Q147" s="38">
        <v>440053333783</v>
      </c>
    </row>
    <row r="148" spans="1:17" s="17" customFormat="1" ht="15.75" outlineLevel="1">
      <c r="A148" s="219"/>
      <c r="B148" s="122" t="s">
        <v>240</v>
      </c>
      <c r="C148" s="13" t="s">
        <v>241</v>
      </c>
      <c r="D148" s="111" t="s">
        <v>2675</v>
      </c>
      <c r="E148" s="73">
        <f t="shared" si="3"/>
        <v>125</v>
      </c>
      <c r="F148" s="37">
        <v>125</v>
      </c>
      <c r="G148" s="8"/>
      <c r="H148" s="26"/>
      <c r="I148" s="106">
        <v>7.2</v>
      </c>
      <c r="J148" s="9">
        <v>10.6</v>
      </c>
      <c r="K148" s="46" t="s">
        <v>2058</v>
      </c>
      <c r="L148" s="43">
        <v>6067228.1799999997</v>
      </c>
      <c r="M148" s="14">
        <v>494826.57</v>
      </c>
      <c r="N148" s="9">
        <v>6067180.4100000001</v>
      </c>
      <c r="O148" s="77">
        <v>494941.88</v>
      </c>
      <c r="P148" s="37" t="s">
        <v>2178</v>
      </c>
      <c r="Q148" s="38">
        <v>440053333784</v>
      </c>
    </row>
    <row r="149" spans="1:17" s="17" customFormat="1" ht="15.75" outlineLevel="1">
      <c r="A149" s="219"/>
      <c r="B149" s="122" t="s">
        <v>242</v>
      </c>
      <c r="C149" s="13" t="s">
        <v>243</v>
      </c>
      <c r="D149" s="111" t="s">
        <v>2675</v>
      </c>
      <c r="E149" s="73">
        <f t="shared" si="3"/>
        <v>450</v>
      </c>
      <c r="F149" s="37">
        <v>355</v>
      </c>
      <c r="G149" s="8">
        <v>95</v>
      </c>
      <c r="H149" s="26"/>
      <c r="I149" s="187" t="s">
        <v>3244</v>
      </c>
      <c r="J149" s="188" t="s">
        <v>3479</v>
      </c>
      <c r="K149" s="46" t="s">
        <v>2058</v>
      </c>
      <c r="L149" s="43">
        <v>6067043.21</v>
      </c>
      <c r="M149" s="9">
        <v>494763.14</v>
      </c>
      <c r="N149" s="9">
        <v>6067084.7599999998</v>
      </c>
      <c r="O149" s="77">
        <v>495112.08</v>
      </c>
      <c r="P149" s="37" t="s">
        <v>2179</v>
      </c>
      <c r="Q149" s="38">
        <v>440053334048</v>
      </c>
    </row>
    <row r="150" spans="1:17" s="17" customFormat="1" ht="15.75" outlineLevel="1">
      <c r="A150" s="219"/>
      <c r="B150" s="122" t="s">
        <v>244</v>
      </c>
      <c r="C150" s="13" t="s">
        <v>245</v>
      </c>
      <c r="D150" s="111" t="s">
        <v>2675</v>
      </c>
      <c r="E150" s="73">
        <f t="shared" si="3"/>
        <v>177</v>
      </c>
      <c r="F150" s="37">
        <v>177</v>
      </c>
      <c r="G150" s="8"/>
      <c r="H150" s="26"/>
      <c r="I150" s="106">
        <v>3.6</v>
      </c>
      <c r="J150" s="9">
        <v>6</v>
      </c>
      <c r="K150" s="46" t="s">
        <v>2058</v>
      </c>
      <c r="L150" s="43">
        <v>6067172.5599999996</v>
      </c>
      <c r="M150" s="9">
        <v>494942.62</v>
      </c>
      <c r="N150" s="9">
        <v>6067003.9500000002</v>
      </c>
      <c r="O150" s="77">
        <v>494889.11</v>
      </c>
      <c r="P150" s="37" t="s">
        <v>2180</v>
      </c>
      <c r="Q150" s="38">
        <v>440053334091</v>
      </c>
    </row>
    <row r="151" spans="1:17" s="17" customFormat="1" ht="15.75" customHeight="1" outlineLevel="1">
      <c r="A151" s="219"/>
      <c r="B151" s="122" t="s">
        <v>246</v>
      </c>
      <c r="C151" s="182" t="s">
        <v>28</v>
      </c>
      <c r="D151" s="111" t="s">
        <v>2675</v>
      </c>
      <c r="E151" s="73">
        <f t="shared" si="3"/>
        <v>452</v>
      </c>
      <c r="F151" s="37">
        <v>452</v>
      </c>
      <c r="G151" s="8"/>
      <c r="H151" s="26"/>
      <c r="I151" s="106">
        <v>5.8</v>
      </c>
      <c r="J151" s="9">
        <v>8.1999999999999993</v>
      </c>
      <c r="K151" s="31" t="s">
        <v>2058</v>
      </c>
      <c r="L151" s="43">
        <v>6066962.25</v>
      </c>
      <c r="M151" s="9">
        <v>494628.79</v>
      </c>
      <c r="N151" s="9">
        <v>6066809.2400000002</v>
      </c>
      <c r="O151" s="77">
        <v>495053.92</v>
      </c>
      <c r="P151" s="37" t="s">
        <v>2181</v>
      </c>
      <c r="Q151" s="38">
        <v>440053360691</v>
      </c>
    </row>
    <row r="152" spans="1:17" s="17" customFormat="1" ht="15.75" customHeight="1" outlineLevel="1">
      <c r="A152" s="219"/>
      <c r="B152" s="122" t="s">
        <v>247</v>
      </c>
      <c r="C152" s="13" t="s">
        <v>144</v>
      </c>
      <c r="D152" s="111" t="s">
        <v>2675</v>
      </c>
      <c r="E152" s="73">
        <f t="shared" si="3"/>
        <v>274</v>
      </c>
      <c r="F152" s="37">
        <v>274</v>
      </c>
      <c r="G152" s="8"/>
      <c r="H152" s="26"/>
      <c r="I152" s="30">
        <v>5</v>
      </c>
      <c r="J152" s="9">
        <v>10</v>
      </c>
      <c r="K152" s="46" t="s">
        <v>2058</v>
      </c>
      <c r="L152" s="43">
        <v>6066803.0899999999</v>
      </c>
      <c r="M152" s="9">
        <v>495054.76</v>
      </c>
      <c r="N152" s="9">
        <v>6066707.9800000004</v>
      </c>
      <c r="O152" s="77">
        <v>494859.34</v>
      </c>
      <c r="P152" s="37" t="s">
        <v>1931</v>
      </c>
      <c r="Q152" s="38" t="s">
        <v>1932</v>
      </c>
    </row>
    <row r="153" spans="1:17" s="17" customFormat="1" ht="15.75" outlineLevel="1">
      <c r="A153" s="219"/>
      <c r="B153" s="122" t="s">
        <v>248</v>
      </c>
      <c r="C153" s="13" t="s">
        <v>249</v>
      </c>
      <c r="D153" s="111" t="s">
        <v>2675</v>
      </c>
      <c r="E153" s="73">
        <f>SUM(F153:H153)</f>
        <v>673</v>
      </c>
      <c r="F153" s="37">
        <f>448+140</f>
        <v>588</v>
      </c>
      <c r="G153" s="8">
        <v>85</v>
      </c>
      <c r="H153" s="26"/>
      <c r="I153" s="187" t="s">
        <v>3427</v>
      </c>
      <c r="J153" s="188" t="s">
        <v>3480</v>
      </c>
      <c r="K153" s="46" t="s">
        <v>2058</v>
      </c>
      <c r="L153" s="43">
        <v>6067491.2800000003</v>
      </c>
      <c r="M153" s="9">
        <v>494914.63</v>
      </c>
      <c r="N153" s="9">
        <v>6066841.5499999998</v>
      </c>
      <c r="O153" s="77">
        <v>494691.24</v>
      </c>
      <c r="P153" s="37" t="s">
        <v>1960</v>
      </c>
      <c r="Q153" s="38" t="s">
        <v>1961</v>
      </c>
    </row>
    <row r="154" spans="1:17" s="17" customFormat="1" ht="15.75" outlineLevel="1">
      <c r="A154" s="219"/>
      <c r="B154" s="122" t="s">
        <v>250</v>
      </c>
      <c r="C154" s="190" t="s">
        <v>251</v>
      </c>
      <c r="D154" s="111" t="s">
        <v>2697</v>
      </c>
      <c r="E154" s="73">
        <f t="shared" si="3"/>
        <v>940</v>
      </c>
      <c r="F154" s="37"/>
      <c r="G154" s="8"/>
      <c r="H154" s="26">
        <v>940</v>
      </c>
      <c r="I154" s="30">
        <v>3</v>
      </c>
      <c r="J154" s="9"/>
      <c r="K154" s="46" t="s">
        <v>73</v>
      </c>
      <c r="L154" s="43">
        <v>6065980.5999999996</v>
      </c>
      <c r="M154" s="9">
        <v>494337.55</v>
      </c>
      <c r="N154" s="9">
        <v>6066843.7000000002</v>
      </c>
      <c r="O154" s="77">
        <v>494692.05</v>
      </c>
      <c r="P154" s="37"/>
      <c r="Q154" s="38"/>
    </row>
    <row r="155" spans="1:17" s="17" customFormat="1" ht="15.75" customHeight="1" outlineLevel="1">
      <c r="A155" s="219"/>
      <c r="B155" s="122" t="s">
        <v>252</v>
      </c>
      <c r="C155" s="190" t="s">
        <v>253</v>
      </c>
      <c r="D155" s="111" t="s">
        <v>2676</v>
      </c>
      <c r="E155" s="73">
        <f t="shared" si="3"/>
        <v>1003</v>
      </c>
      <c r="F155" s="37"/>
      <c r="G155" s="8">
        <v>974</v>
      </c>
      <c r="H155" s="26">
        <v>29</v>
      </c>
      <c r="I155" s="187" t="s">
        <v>3237</v>
      </c>
      <c r="J155" s="188" t="s">
        <v>3481</v>
      </c>
      <c r="K155" s="46" t="s">
        <v>2058</v>
      </c>
      <c r="L155" s="43">
        <v>6065892.3200000003</v>
      </c>
      <c r="M155" s="9">
        <v>494581.52</v>
      </c>
      <c r="N155" s="9">
        <v>6065660.3099999996</v>
      </c>
      <c r="O155" s="77">
        <v>493868.78</v>
      </c>
      <c r="P155" s="37" t="s">
        <v>2182</v>
      </c>
      <c r="Q155" s="38">
        <v>440054209255</v>
      </c>
    </row>
    <row r="156" spans="1:17" s="17" customFormat="1" ht="15.75" outlineLevel="1">
      <c r="A156" s="219"/>
      <c r="B156" s="122" t="s">
        <v>254</v>
      </c>
      <c r="C156" s="190" t="s">
        <v>255</v>
      </c>
      <c r="D156" s="111" t="s">
        <v>2675</v>
      </c>
      <c r="E156" s="73">
        <f t="shared" si="3"/>
        <v>1544</v>
      </c>
      <c r="F156" s="37"/>
      <c r="G156" s="8">
        <v>1544</v>
      </c>
      <c r="H156" s="26"/>
      <c r="I156" s="30">
        <v>7</v>
      </c>
      <c r="J156" s="9"/>
      <c r="K156" s="46" t="s">
        <v>9</v>
      </c>
      <c r="L156" s="43">
        <v>6066961.7999999998</v>
      </c>
      <c r="M156" s="9">
        <v>494631.22</v>
      </c>
      <c r="N156" s="9">
        <v>6067257</v>
      </c>
      <c r="O156" s="77">
        <v>493251.55</v>
      </c>
      <c r="P156" s="37"/>
      <c r="Q156" s="38"/>
    </row>
    <row r="157" spans="1:17" s="17" customFormat="1" ht="15.75" outlineLevel="1">
      <c r="A157" s="219"/>
      <c r="B157" s="122" t="s">
        <v>256</v>
      </c>
      <c r="C157" s="190" t="s">
        <v>2991</v>
      </c>
      <c r="D157" s="111" t="s">
        <v>2698</v>
      </c>
      <c r="E157" s="73">
        <f t="shared" si="3"/>
        <v>1042</v>
      </c>
      <c r="F157" s="37"/>
      <c r="G157" s="8"/>
      <c r="H157" s="26">
        <v>1042</v>
      </c>
      <c r="I157" s="30">
        <v>3</v>
      </c>
      <c r="J157" s="9"/>
      <c r="K157" s="46" t="s">
        <v>73</v>
      </c>
      <c r="L157" s="43">
        <v>6066073.5</v>
      </c>
      <c r="M157" s="9">
        <v>494071.26</v>
      </c>
      <c r="N157" s="9">
        <v>6067008.2999999998</v>
      </c>
      <c r="O157" s="77">
        <v>494504.49</v>
      </c>
      <c r="P157" s="37"/>
      <c r="Q157" s="38"/>
    </row>
    <row r="158" spans="1:17" s="17" customFormat="1" ht="15.75" outlineLevel="1">
      <c r="A158" s="219"/>
      <c r="B158" s="122" t="s">
        <v>257</v>
      </c>
      <c r="C158" s="190" t="s">
        <v>258</v>
      </c>
      <c r="D158" s="111" t="s">
        <v>2677</v>
      </c>
      <c r="E158" s="73">
        <f t="shared" si="3"/>
        <v>1001</v>
      </c>
      <c r="F158" s="37"/>
      <c r="G158" s="8">
        <v>1001</v>
      </c>
      <c r="H158" s="26"/>
      <c r="I158" s="30">
        <v>6</v>
      </c>
      <c r="J158" s="9"/>
      <c r="K158" s="46" t="s">
        <v>9</v>
      </c>
      <c r="L158" s="43">
        <v>6064926.9000000004</v>
      </c>
      <c r="M158" s="9">
        <v>493668.02</v>
      </c>
      <c r="N158" s="9">
        <v>6065340.7999999998</v>
      </c>
      <c r="O158" s="77">
        <v>492761.98</v>
      </c>
      <c r="P158" s="37"/>
      <c r="Q158" s="38"/>
    </row>
    <row r="159" spans="1:17" s="17" customFormat="1" ht="15.75" outlineLevel="1">
      <c r="A159" s="219"/>
      <c r="B159" s="248" t="s">
        <v>259</v>
      </c>
      <c r="C159" s="249" t="s">
        <v>28</v>
      </c>
      <c r="D159" s="229" t="s">
        <v>2678</v>
      </c>
      <c r="E159" s="230">
        <f>SUM(F159:H160)</f>
        <v>2469</v>
      </c>
      <c r="F159" s="37"/>
      <c r="G159" s="8">
        <v>994</v>
      </c>
      <c r="H159" s="26"/>
      <c r="I159" s="106">
        <v>4.0999999999999996</v>
      </c>
      <c r="J159" s="9">
        <v>10.55</v>
      </c>
      <c r="K159" s="46" t="s">
        <v>2058</v>
      </c>
      <c r="L159" s="43">
        <v>6064306.79</v>
      </c>
      <c r="M159" s="9">
        <v>491118.13</v>
      </c>
      <c r="N159" s="9">
        <v>6065078.6600000001</v>
      </c>
      <c r="O159" s="77">
        <v>491744.92</v>
      </c>
      <c r="P159" s="228" t="s">
        <v>2183</v>
      </c>
      <c r="Q159" s="38">
        <v>440053334115</v>
      </c>
    </row>
    <row r="160" spans="1:17" s="17" customFormat="1" ht="15.75" outlineLevel="1">
      <c r="A160" s="219"/>
      <c r="B160" s="248"/>
      <c r="C160" s="249"/>
      <c r="D160" s="229"/>
      <c r="E160" s="230"/>
      <c r="F160" s="37"/>
      <c r="G160" s="8">
        <v>1475</v>
      </c>
      <c r="H160" s="26"/>
      <c r="I160" s="106">
        <v>3.4</v>
      </c>
      <c r="J160" s="9">
        <v>5.6</v>
      </c>
      <c r="K160" s="46" t="s">
        <v>2058</v>
      </c>
      <c r="L160" s="43">
        <v>6065198.9299999997</v>
      </c>
      <c r="M160" s="9">
        <v>491839.72</v>
      </c>
      <c r="N160" s="9">
        <v>6065339.7199999997</v>
      </c>
      <c r="O160" s="77">
        <v>492761.44</v>
      </c>
      <c r="P160" s="228"/>
      <c r="Q160" s="38">
        <v>440053334137</v>
      </c>
    </row>
    <row r="161" spans="1:17" s="17" customFormat="1" ht="15.75" outlineLevel="1">
      <c r="A161" s="219"/>
      <c r="B161" s="122" t="s">
        <v>260</v>
      </c>
      <c r="C161" s="13" t="s">
        <v>261</v>
      </c>
      <c r="D161" s="111" t="s">
        <v>2678</v>
      </c>
      <c r="E161" s="73">
        <f t="shared" si="3"/>
        <v>123</v>
      </c>
      <c r="F161" s="37">
        <v>7</v>
      </c>
      <c r="G161" s="8">
        <v>116</v>
      </c>
      <c r="H161" s="26"/>
      <c r="I161" s="187" t="s">
        <v>3245</v>
      </c>
      <c r="J161" s="188" t="s">
        <v>3482</v>
      </c>
      <c r="K161" s="46" t="s">
        <v>2058</v>
      </c>
      <c r="L161" s="43">
        <v>6065008.2300000004</v>
      </c>
      <c r="M161" s="9">
        <v>492040.85</v>
      </c>
      <c r="N161" s="9">
        <v>6064912.5</v>
      </c>
      <c r="O161" s="77">
        <v>491963.52</v>
      </c>
      <c r="P161" s="37" t="s">
        <v>2439</v>
      </c>
      <c r="Q161" s="38">
        <v>440055566244</v>
      </c>
    </row>
    <row r="162" spans="1:17" s="17" customFormat="1" ht="15.75" outlineLevel="1">
      <c r="A162" s="219"/>
      <c r="B162" s="122" t="s">
        <v>262</v>
      </c>
      <c r="C162" s="13" t="s">
        <v>263</v>
      </c>
      <c r="D162" s="111" t="s">
        <v>2677</v>
      </c>
      <c r="E162" s="73">
        <f t="shared" si="3"/>
        <v>144</v>
      </c>
      <c r="F162" s="37"/>
      <c r="G162" s="8">
        <v>144</v>
      </c>
      <c r="H162" s="26"/>
      <c r="I162" s="106">
        <v>3.2</v>
      </c>
      <c r="J162" s="9">
        <v>5.4</v>
      </c>
      <c r="K162" s="46" t="s">
        <v>2058</v>
      </c>
      <c r="L162" s="43">
        <v>6064449.1399999997</v>
      </c>
      <c r="M162" s="9">
        <v>493397.88</v>
      </c>
      <c r="N162" s="9">
        <v>6064501.0800000001</v>
      </c>
      <c r="O162" s="77">
        <v>493263.75</v>
      </c>
      <c r="P162" s="37" t="s">
        <v>2440</v>
      </c>
      <c r="Q162" s="38">
        <v>440055566255</v>
      </c>
    </row>
    <row r="163" spans="1:17" s="17" customFormat="1" ht="15.75" outlineLevel="1">
      <c r="A163" s="219"/>
      <c r="B163" s="122" t="s">
        <v>264</v>
      </c>
      <c r="C163" s="190" t="s">
        <v>265</v>
      </c>
      <c r="D163" s="111" t="s">
        <v>2694</v>
      </c>
      <c r="E163" s="73">
        <f t="shared" si="3"/>
        <v>1251</v>
      </c>
      <c r="F163" s="37"/>
      <c r="G163" s="8">
        <v>1251</v>
      </c>
      <c r="H163" s="26"/>
      <c r="I163" s="106">
        <v>2.2999999999999998</v>
      </c>
      <c r="J163" s="9">
        <v>4.5</v>
      </c>
      <c r="K163" s="46" t="s">
        <v>13</v>
      </c>
      <c r="L163" s="43">
        <v>6065568.9000000004</v>
      </c>
      <c r="M163" s="9">
        <v>492132.52</v>
      </c>
      <c r="N163" s="9">
        <v>6066241.5999999996</v>
      </c>
      <c r="O163" s="77">
        <v>491101.51</v>
      </c>
      <c r="P163" s="37" t="s">
        <v>2441</v>
      </c>
      <c r="Q163" s="38">
        <v>440055566266</v>
      </c>
    </row>
    <row r="164" spans="1:17" s="17" customFormat="1" ht="15.75" outlineLevel="1">
      <c r="A164" s="219"/>
      <c r="B164" s="122" t="s">
        <v>266</v>
      </c>
      <c r="C164" s="190" t="s">
        <v>267</v>
      </c>
      <c r="D164" s="111" t="s">
        <v>2678</v>
      </c>
      <c r="E164" s="73">
        <f t="shared" si="3"/>
        <v>1427</v>
      </c>
      <c r="F164" s="37"/>
      <c r="G164" s="8">
        <v>1427</v>
      </c>
      <c r="H164" s="26"/>
      <c r="I164" s="106">
        <v>2.2999999999999998</v>
      </c>
      <c r="J164" s="9">
        <v>5.2</v>
      </c>
      <c r="K164" s="46" t="s">
        <v>13</v>
      </c>
      <c r="L164" s="43">
        <v>6064878.6200000001</v>
      </c>
      <c r="M164" s="9">
        <v>491580.39</v>
      </c>
      <c r="N164" s="9">
        <v>6065583.0499999998</v>
      </c>
      <c r="O164" s="77">
        <v>490392.68</v>
      </c>
      <c r="P164" s="37" t="s">
        <v>2442</v>
      </c>
      <c r="Q164" s="38">
        <v>440055566277</v>
      </c>
    </row>
    <row r="165" spans="1:17" s="17" customFormat="1" ht="15.75" outlineLevel="1">
      <c r="A165" s="219"/>
      <c r="B165" s="122" t="s">
        <v>268</v>
      </c>
      <c r="C165" s="206" t="s">
        <v>269</v>
      </c>
      <c r="D165" s="195" t="s">
        <v>3683</v>
      </c>
      <c r="E165" s="73">
        <f t="shared" si="3"/>
        <v>468</v>
      </c>
      <c r="F165" s="37"/>
      <c r="G165" s="8">
        <v>468</v>
      </c>
      <c r="H165" s="26"/>
      <c r="I165" s="106">
        <v>4.2</v>
      </c>
      <c r="J165" s="9">
        <v>6.7</v>
      </c>
      <c r="K165" s="46" t="s">
        <v>13</v>
      </c>
      <c r="L165" s="43">
        <v>6064306.6799999997</v>
      </c>
      <c r="M165" s="9">
        <v>491118.28</v>
      </c>
      <c r="N165" s="9">
        <v>6063935.0599999996</v>
      </c>
      <c r="O165" s="77">
        <v>490834.53</v>
      </c>
      <c r="P165" s="37" t="s">
        <v>2443</v>
      </c>
      <c r="Q165" s="38">
        <v>440055592700</v>
      </c>
    </row>
    <row r="166" spans="1:17" s="17" customFormat="1" ht="15.75" customHeight="1" outlineLevel="1">
      <c r="A166" s="219"/>
      <c r="B166" s="122" t="s">
        <v>270</v>
      </c>
      <c r="C166" s="206" t="s">
        <v>3681</v>
      </c>
      <c r="D166" s="111" t="s">
        <v>2695</v>
      </c>
      <c r="E166" s="73">
        <f t="shared" si="3"/>
        <v>2216</v>
      </c>
      <c r="F166" s="37"/>
      <c r="G166" s="8">
        <v>2216</v>
      </c>
      <c r="H166" s="26"/>
      <c r="I166" s="30">
        <v>6</v>
      </c>
      <c r="J166" s="9"/>
      <c r="K166" s="46" t="s">
        <v>9</v>
      </c>
      <c r="L166" s="43">
        <v>6063000</v>
      </c>
      <c r="M166" s="9">
        <v>492703.95</v>
      </c>
      <c r="N166" s="9">
        <v>6063940.5</v>
      </c>
      <c r="O166" s="77">
        <v>490836.38</v>
      </c>
      <c r="P166" s="37"/>
      <c r="Q166" s="38"/>
    </row>
    <row r="167" spans="1:17" s="17" customFormat="1" ht="15.75" outlineLevel="1">
      <c r="A167" s="219"/>
      <c r="B167" s="122" t="s">
        <v>271</v>
      </c>
      <c r="C167" s="206" t="s">
        <v>3682</v>
      </c>
      <c r="D167" s="195" t="s">
        <v>3684</v>
      </c>
      <c r="E167" s="73">
        <f t="shared" si="3"/>
        <v>470</v>
      </c>
      <c r="F167" s="37"/>
      <c r="G167" s="8">
        <v>470</v>
      </c>
      <c r="H167" s="26"/>
      <c r="I167" s="106">
        <v>4.0999999999999996</v>
      </c>
      <c r="J167" s="9">
        <v>6.2</v>
      </c>
      <c r="K167" s="46" t="s">
        <v>13</v>
      </c>
      <c r="L167" s="43">
        <v>6063935.1500000004</v>
      </c>
      <c r="M167" s="9">
        <v>490834.4</v>
      </c>
      <c r="N167" s="9">
        <v>6063643.96</v>
      </c>
      <c r="O167" s="77">
        <v>490514.02</v>
      </c>
      <c r="P167" s="37" t="s">
        <v>2444</v>
      </c>
      <c r="Q167" s="38">
        <v>440055566288</v>
      </c>
    </row>
    <row r="168" spans="1:17" s="17" customFormat="1" ht="15.75" customHeight="1" outlineLevel="1">
      <c r="A168" s="219"/>
      <c r="B168" s="122" t="s">
        <v>272</v>
      </c>
      <c r="C168" s="190" t="s">
        <v>2002</v>
      </c>
      <c r="D168" s="111" t="s">
        <v>2696</v>
      </c>
      <c r="E168" s="73">
        <f t="shared" si="3"/>
        <v>3333</v>
      </c>
      <c r="F168" s="37"/>
      <c r="G168" s="8">
        <v>2826</v>
      </c>
      <c r="H168" s="26">
        <v>507</v>
      </c>
      <c r="I168" s="187" t="s">
        <v>3246</v>
      </c>
      <c r="J168" s="188" t="s">
        <v>3483</v>
      </c>
      <c r="K168" s="46" t="s">
        <v>13</v>
      </c>
      <c r="L168" s="43">
        <v>6063643.7300000004</v>
      </c>
      <c r="M168" s="9">
        <v>490514.49</v>
      </c>
      <c r="N168" s="9">
        <v>6060784.3099999996</v>
      </c>
      <c r="O168" s="77">
        <v>489525.14</v>
      </c>
      <c r="P168" s="37" t="s">
        <v>2170</v>
      </c>
      <c r="Q168" s="38">
        <v>440054241919</v>
      </c>
    </row>
    <row r="169" spans="1:17" s="17" customFormat="1" ht="15.75" customHeight="1" outlineLevel="1">
      <c r="A169" s="219"/>
      <c r="B169" s="122" t="s">
        <v>273</v>
      </c>
      <c r="C169" s="190" t="s">
        <v>2003</v>
      </c>
      <c r="D169" s="195" t="s">
        <v>3685</v>
      </c>
      <c r="E169" s="73">
        <f t="shared" si="3"/>
        <v>3274</v>
      </c>
      <c r="F169" s="37"/>
      <c r="G169" s="8">
        <v>3274</v>
      </c>
      <c r="H169" s="26"/>
      <c r="I169" s="106">
        <v>3.7</v>
      </c>
      <c r="J169" s="9">
        <v>8.1999999999999993</v>
      </c>
      <c r="K169" s="46" t="s">
        <v>13</v>
      </c>
      <c r="L169" s="43">
        <v>6062996.9800000004</v>
      </c>
      <c r="M169" s="9">
        <v>487469.36</v>
      </c>
      <c r="N169" s="9">
        <v>6063650.21</v>
      </c>
      <c r="O169" s="77">
        <v>490513.4</v>
      </c>
      <c r="P169" s="37" t="s">
        <v>2184</v>
      </c>
      <c r="Q169" s="38">
        <v>440054138395</v>
      </c>
    </row>
    <row r="170" spans="1:17" s="17" customFormat="1" ht="15.75" outlineLevel="1">
      <c r="A170" s="219"/>
      <c r="B170" s="122" t="s">
        <v>274</v>
      </c>
      <c r="C170" s="190" t="s">
        <v>2004</v>
      </c>
      <c r="D170" s="195" t="s">
        <v>3686</v>
      </c>
      <c r="E170" s="73">
        <f t="shared" si="3"/>
        <v>1398</v>
      </c>
      <c r="F170" s="37"/>
      <c r="G170" s="8">
        <v>1084</v>
      </c>
      <c r="H170" s="26">
        <v>314</v>
      </c>
      <c r="I170" s="187" t="s">
        <v>3247</v>
      </c>
      <c r="J170" s="188" t="s">
        <v>3484</v>
      </c>
      <c r="K170" s="46" t="s">
        <v>13</v>
      </c>
      <c r="L170" s="43">
        <v>6063913.3099999996</v>
      </c>
      <c r="M170" s="9">
        <v>489993.25</v>
      </c>
      <c r="N170" s="9">
        <v>6065007.2000000002</v>
      </c>
      <c r="O170" s="77">
        <v>489365.01</v>
      </c>
      <c r="P170" s="37" t="s">
        <v>2185</v>
      </c>
      <c r="Q170" s="38">
        <v>440054188411</v>
      </c>
    </row>
    <row r="171" spans="1:17" s="17" customFormat="1" ht="15.75" outlineLevel="1">
      <c r="A171" s="219"/>
      <c r="B171" s="122" t="s">
        <v>275</v>
      </c>
      <c r="C171" s="190" t="s">
        <v>276</v>
      </c>
      <c r="D171" s="111" t="s">
        <v>2679</v>
      </c>
      <c r="E171" s="73">
        <f t="shared" si="3"/>
        <v>2115</v>
      </c>
      <c r="F171" s="37"/>
      <c r="G171" s="8">
        <v>2115</v>
      </c>
      <c r="H171" s="26"/>
      <c r="I171" s="30">
        <v>4</v>
      </c>
      <c r="J171" s="9">
        <v>6.6</v>
      </c>
      <c r="K171" s="46" t="s">
        <v>13</v>
      </c>
      <c r="L171" s="43">
        <v>6066866.5099999998</v>
      </c>
      <c r="M171" s="9">
        <v>495878.77</v>
      </c>
      <c r="N171" s="9">
        <v>6065233.1399999997</v>
      </c>
      <c r="O171" s="77">
        <v>494860.38</v>
      </c>
      <c r="P171" s="37" t="s">
        <v>2445</v>
      </c>
      <c r="Q171" s="38">
        <v>440055566299</v>
      </c>
    </row>
    <row r="172" spans="1:17" s="17" customFormat="1" ht="15.75" outlineLevel="1">
      <c r="A172" s="219"/>
      <c r="B172" s="122" t="s">
        <v>277</v>
      </c>
      <c r="C172" s="13" t="s">
        <v>278</v>
      </c>
      <c r="D172" s="111" t="s">
        <v>2676</v>
      </c>
      <c r="E172" s="73">
        <f t="shared" si="3"/>
        <v>1309</v>
      </c>
      <c r="F172" s="37">
        <f>737+88+27</f>
        <v>852</v>
      </c>
      <c r="G172" s="8">
        <f>126+59+272</f>
        <v>457</v>
      </c>
      <c r="H172" s="26"/>
      <c r="I172" s="187" t="s">
        <v>3248</v>
      </c>
      <c r="J172" s="188" t="s">
        <v>3430</v>
      </c>
      <c r="K172" s="46" t="s">
        <v>2058</v>
      </c>
      <c r="L172" s="43">
        <v>6066389.9000000004</v>
      </c>
      <c r="M172" s="9">
        <v>495105.51</v>
      </c>
      <c r="N172" s="9">
        <v>6065231.5499999998</v>
      </c>
      <c r="O172" s="77">
        <v>494852.94</v>
      </c>
      <c r="P172" s="37" t="s">
        <v>1922</v>
      </c>
      <c r="Q172" s="38" t="s">
        <v>1923</v>
      </c>
    </row>
    <row r="173" spans="1:17" s="17" customFormat="1" ht="15.75" outlineLevel="1">
      <c r="A173" s="219"/>
      <c r="B173" s="122" t="s">
        <v>279</v>
      </c>
      <c r="C173" s="190" t="s">
        <v>280</v>
      </c>
      <c r="D173" s="111" t="s">
        <v>2680</v>
      </c>
      <c r="E173" s="73">
        <f t="shared" si="3"/>
        <v>261</v>
      </c>
      <c r="F173" s="37"/>
      <c r="G173" s="8">
        <v>261</v>
      </c>
      <c r="H173" s="26"/>
      <c r="I173" s="30">
        <v>5</v>
      </c>
      <c r="J173" s="9">
        <v>7.5</v>
      </c>
      <c r="K173" s="46" t="s">
        <v>13</v>
      </c>
      <c r="L173" s="43">
        <v>6065232.2599999998</v>
      </c>
      <c r="M173" s="9">
        <v>494853.23</v>
      </c>
      <c r="N173" s="9">
        <v>6065062.7199999997</v>
      </c>
      <c r="O173" s="77">
        <v>495051.84</v>
      </c>
      <c r="P173" s="37" t="s">
        <v>2156</v>
      </c>
      <c r="Q173" s="38">
        <v>440054138408</v>
      </c>
    </row>
    <row r="174" spans="1:17" s="17" customFormat="1" ht="15.75" outlineLevel="1">
      <c r="A174" s="219"/>
      <c r="B174" s="122" t="s">
        <v>281</v>
      </c>
      <c r="C174" s="13" t="s">
        <v>282</v>
      </c>
      <c r="D174" s="111" t="s">
        <v>2680</v>
      </c>
      <c r="E174" s="73">
        <f t="shared" si="3"/>
        <v>2678</v>
      </c>
      <c r="F174" s="37"/>
      <c r="G174" s="8">
        <v>2678</v>
      </c>
      <c r="H174" s="26"/>
      <c r="I174" s="187" t="s">
        <v>3249</v>
      </c>
      <c r="J174" s="9"/>
      <c r="K174" s="46" t="s">
        <v>20</v>
      </c>
      <c r="L174" s="43">
        <v>6065063.0999999996</v>
      </c>
      <c r="M174" s="9">
        <v>495052.15</v>
      </c>
      <c r="N174" s="9">
        <v>6063156.4000000004</v>
      </c>
      <c r="O174" s="77">
        <v>496737.39</v>
      </c>
      <c r="P174" s="37"/>
      <c r="Q174" s="38"/>
    </row>
    <row r="175" spans="1:17" s="17" customFormat="1" ht="15.75" outlineLevel="1">
      <c r="A175" s="219"/>
      <c r="B175" s="122" t="s">
        <v>283</v>
      </c>
      <c r="C175" s="190" t="s">
        <v>284</v>
      </c>
      <c r="D175" s="111" t="s">
        <v>2679</v>
      </c>
      <c r="E175" s="73">
        <f t="shared" si="3"/>
        <v>564</v>
      </c>
      <c r="F175" s="37"/>
      <c r="G175" s="8">
        <v>564</v>
      </c>
      <c r="H175" s="26"/>
      <c r="I175" s="106">
        <v>2.4</v>
      </c>
      <c r="J175" s="9">
        <v>4.5999999999999996</v>
      </c>
      <c r="K175" s="46" t="s">
        <v>13</v>
      </c>
      <c r="L175" s="43">
        <v>6065065.7599999998</v>
      </c>
      <c r="M175" s="9">
        <v>495058.81</v>
      </c>
      <c r="N175" s="9">
        <v>6065495.8200000003</v>
      </c>
      <c r="O175" s="77">
        <v>495410.94</v>
      </c>
      <c r="P175" s="37" t="s">
        <v>2446</v>
      </c>
      <c r="Q175" s="38">
        <v>440055566300</v>
      </c>
    </row>
    <row r="176" spans="1:17" s="17" customFormat="1" ht="15.75" outlineLevel="1">
      <c r="A176" s="219"/>
      <c r="B176" s="122" t="s">
        <v>285</v>
      </c>
      <c r="C176" s="190" t="s">
        <v>286</v>
      </c>
      <c r="D176" s="111" t="s">
        <v>2699</v>
      </c>
      <c r="E176" s="73">
        <f t="shared" si="3"/>
        <v>1199</v>
      </c>
      <c r="F176" s="37"/>
      <c r="G176" s="8">
        <v>1199</v>
      </c>
      <c r="H176" s="26"/>
      <c r="I176" s="106">
        <v>3.4</v>
      </c>
      <c r="J176" s="9">
        <v>13</v>
      </c>
      <c r="K176" s="46" t="s">
        <v>13</v>
      </c>
      <c r="L176" s="43">
        <v>6065220.3399999999</v>
      </c>
      <c r="M176" s="9">
        <v>494856.95</v>
      </c>
      <c r="N176" s="9">
        <v>6064088.7599999998</v>
      </c>
      <c r="O176" s="77">
        <v>494499.91</v>
      </c>
      <c r="P176" s="37" t="s">
        <v>2447</v>
      </c>
      <c r="Q176" s="38">
        <v>440055566311</v>
      </c>
    </row>
    <row r="177" spans="1:17" s="17" customFormat="1" ht="15.75" outlineLevel="1">
      <c r="A177" s="219"/>
      <c r="B177" s="122" t="s">
        <v>287</v>
      </c>
      <c r="C177" s="190" t="s">
        <v>288</v>
      </c>
      <c r="D177" s="111" t="s">
        <v>2700</v>
      </c>
      <c r="E177" s="73">
        <f t="shared" si="3"/>
        <v>734</v>
      </c>
      <c r="F177" s="37"/>
      <c r="G177" s="8">
        <v>734</v>
      </c>
      <c r="H177" s="26"/>
      <c r="I177" s="30">
        <v>2</v>
      </c>
      <c r="J177" s="9">
        <v>4.9000000000000004</v>
      </c>
      <c r="K177" s="46" t="s">
        <v>13</v>
      </c>
      <c r="L177" s="43">
        <v>6065202.9299999997</v>
      </c>
      <c r="M177" s="9">
        <v>493909.44</v>
      </c>
      <c r="N177" s="9">
        <v>6064851.25</v>
      </c>
      <c r="O177" s="77">
        <v>494490.4</v>
      </c>
      <c r="P177" s="37" t="s">
        <v>2157</v>
      </c>
      <c r="Q177" s="38">
        <v>440054209266</v>
      </c>
    </row>
    <row r="178" spans="1:17" s="17" customFormat="1" ht="15.75" outlineLevel="1">
      <c r="A178" s="219"/>
      <c r="B178" s="122" t="s">
        <v>289</v>
      </c>
      <c r="C178" s="13" t="s">
        <v>290</v>
      </c>
      <c r="D178" s="111" t="s">
        <v>2681</v>
      </c>
      <c r="E178" s="73">
        <f t="shared" si="3"/>
        <v>1177</v>
      </c>
      <c r="F178" s="37"/>
      <c r="G178" s="8">
        <v>1177</v>
      </c>
      <c r="H178" s="26"/>
      <c r="I178" s="106">
        <v>3.2</v>
      </c>
      <c r="J178" s="9">
        <v>5.9</v>
      </c>
      <c r="K178" s="46" t="s">
        <v>2058</v>
      </c>
      <c r="L178" s="43">
        <v>6062126.4699999997</v>
      </c>
      <c r="M178" s="9">
        <v>492981.36</v>
      </c>
      <c r="N178" s="9">
        <v>6062969.6299999999</v>
      </c>
      <c r="O178" s="77">
        <v>493352.71</v>
      </c>
      <c r="P178" s="37" t="s">
        <v>2448</v>
      </c>
      <c r="Q178" s="38">
        <v>440055566322</v>
      </c>
    </row>
    <row r="179" spans="1:17" s="17" customFormat="1" ht="15.75" outlineLevel="1">
      <c r="A179" s="219"/>
      <c r="B179" s="122" t="s">
        <v>291</v>
      </c>
      <c r="C179" s="190" t="s">
        <v>292</v>
      </c>
      <c r="D179" s="111" t="s">
        <v>2682</v>
      </c>
      <c r="E179" s="73">
        <f t="shared" si="3"/>
        <v>592</v>
      </c>
      <c r="F179" s="37"/>
      <c r="G179" s="8">
        <v>592</v>
      </c>
      <c r="H179" s="26"/>
      <c r="I179" s="30">
        <v>3</v>
      </c>
      <c r="J179" s="9">
        <v>5.3</v>
      </c>
      <c r="K179" s="46" t="s">
        <v>13</v>
      </c>
      <c r="L179" s="43">
        <v>6062140.54</v>
      </c>
      <c r="M179" s="9">
        <v>492815.55</v>
      </c>
      <c r="N179" s="9">
        <v>6061790.6799999997</v>
      </c>
      <c r="O179" s="77">
        <v>492351.99</v>
      </c>
      <c r="P179" s="37" t="s">
        <v>2449</v>
      </c>
      <c r="Q179" s="38">
        <v>440055566400</v>
      </c>
    </row>
    <row r="180" spans="1:17" s="17" customFormat="1" ht="15.75" outlineLevel="1">
      <c r="A180" s="219"/>
      <c r="B180" s="122" t="s">
        <v>293</v>
      </c>
      <c r="C180" s="13" t="s">
        <v>294</v>
      </c>
      <c r="D180" s="111" t="s">
        <v>2681</v>
      </c>
      <c r="E180" s="73">
        <f t="shared" si="3"/>
        <v>1759</v>
      </c>
      <c r="F180" s="37">
        <v>23</v>
      </c>
      <c r="G180" s="8">
        <v>1736</v>
      </c>
      <c r="H180" s="26"/>
      <c r="I180" s="187" t="s">
        <v>3250</v>
      </c>
      <c r="J180" s="188" t="s">
        <v>3485</v>
      </c>
      <c r="K180" s="46" t="s">
        <v>2058</v>
      </c>
      <c r="L180" s="43">
        <v>6061645.6600000001</v>
      </c>
      <c r="M180" s="9">
        <v>493446.53</v>
      </c>
      <c r="N180" s="9">
        <v>6062576.3099999996</v>
      </c>
      <c r="O180" s="77">
        <v>494861.63</v>
      </c>
      <c r="P180" s="37" t="s">
        <v>2158</v>
      </c>
      <c r="Q180" s="38">
        <v>440054217302</v>
      </c>
    </row>
    <row r="181" spans="1:17" s="17" customFormat="1" ht="15.75" outlineLevel="1">
      <c r="A181" s="219"/>
      <c r="B181" s="122" t="s">
        <v>295</v>
      </c>
      <c r="C181" s="190" t="s">
        <v>2992</v>
      </c>
      <c r="D181" s="111" t="s">
        <v>2681</v>
      </c>
      <c r="E181" s="73">
        <f t="shared" si="3"/>
        <v>635</v>
      </c>
      <c r="F181" s="37"/>
      <c r="G181" s="8">
        <v>406</v>
      </c>
      <c r="H181" s="26">
        <v>229</v>
      </c>
      <c r="I181" s="30">
        <v>5</v>
      </c>
      <c r="J181" s="9"/>
      <c r="K181" s="46" t="s">
        <v>20</v>
      </c>
      <c r="L181" s="43">
        <v>6062590.0999999996</v>
      </c>
      <c r="M181" s="9">
        <v>494685.93</v>
      </c>
      <c r="N181" s="9">
        <v>6062125.5999999996</v>
      </c>
      <c r="O181" s="77">
        <v>495051.65</v>
      </c>
      <c r="P181" s="37"/>
      <c r="Q181" s="38"/>
    </row>
    <row r="182" spans="1:17" s="17" customFormat="1" ht="15.75" outlineLevel="1">
      <c r="A182" s="219"/>
      <c r="B182" s="122" t="s">
        <v>296</v>
      </c>
      <c r="C182" s="13" t="s">
        <v>141</v>
      </c>
      <c r="D182" s="111" t="s">
        <v>2681</v>
      </c>
      <c r="E182" s="73">
        <f t="shared" si="3"/>
        <v>404</v>
      </c>
      <c r="F182" s="37">
        <v>297</v>
      </c>
      <c r="G182" s="8">
        <v>107</v>
      </c>
      <c r="H182" s="26"/>
      <c r="I182" s="187" t="s">
        <v>3251</v>
      </c>
      <c r="J182" s="188" t="s">
        <v>3486</v>
      </c>
      <c r="K182" s="46" t="s">
        <v>2058</v>
      </c>
      <c r="L182" s="43">
        <v>6061482.5800000001</v>
      </c>
      <c r="M182" s="9">
        <v>493558.16</v>
      </c>
      <c r="N182" s="9">
        <v>6061747.9400000004</v>
      </c>
      <c r="O182" s="77">
        <v>493859.82</v>
      </c>
      <c r="P182" s="37" t="s">
        <v>2159</v>
      </c>
      <c r="Q182" s="38">
        <v>440053360660</v>
      </c>
    </row>
    <row r="183" spans="1:17" s="17" customFormat="1" ht="15.75" outlineLevel="1">
      <c r="A183" s="219"/>
      <c r="B183" s="122" t="s">
        <v>297</v>
      </c>
      <c r="C183" s="13" t="s">
        <v>106</v>
      </c>
      <c r="D183" s="111" t="s">
        <v>2683</v>
      </c>
      <c r="E183" s="73">
        <f t="shared" si="3"/>
        <v>2139</v>
      </c>
      <c r="F183" s="37"/>
      <c r="G183" s="8">
        <v>2139</v>
      </c>
      <c r="H183" s="26"/>
      <c r="I183" s="106">
        <v>3.2</v>
      </c>
      <c r="J183" s="9">
        <v>6.1</v>
      </c>
      <c r="K183" s="46" t="s">
        <v>2058</v>
      </c>
      <c r="L183" s="43">
        <v>6059758.1399999997</v>
      </c>
      <c r="M183" s="9">
        <v>491967.65</v>
      </c>
      <c r="N183" s="9">
        <v>6058398.5999999996</v>
      </c>
      <c r="O183" s="77">
        <v>493556.66</v>
      </c>
      <c r="P183" s="37" t="s">
        <v>2160</v>
      </c>
      <c r="Q183" s="38">
        <v>440053360704</v>
      </c>
    </row>
    <row r="184" spans="1:17" s="17" customFormat="1" ht="15.75" outlineLevel="1">
      <c r="A184" s="219"/>
      <c r="B184" s="122" t="s">
        <v>298</v>
      </c>
      <c r="C184" s="190" t="s">
        <v>299</v>
      </c>
      <c r="D184" s="111" t="s">
        <v>2683</v>
      </c>
      <c r="E184" s="73">
        <f t="shared" si="3"/>
        <v>204</v>
      </c>
      <c r="F184" s="37"/>
      <c r="G184" s="8"/>
      <c r="H184" s="26">
        <v>204</v>
      </c>
      <c r="I184" s="30">
        <v>4</v>
      </c>
      <c r="J184" s="9"/>
      <c r="K184" s="46" t="s">
        <v>13</v>
      </c>
      <c r="L184" s="43">
        <v>6058398.7000000002</v>
      </c>
      <c r="M184" s="9">
        <v>493556.64</v>
      </c>
      <c r="N184" s="9">
        <v>6058206.4000000004</v>
      </c>
      <c r="O184" s="77">
        <v>493616.3</v>
      </c>
      <c r="P184" s="37"/>
      <c r="Q184" s="38"/>
    </row>
    <row r="185" spans="1:17" s="17" customFormat="1" ht="15.75" outlineLevel="1">
      <c r="A185" s="219"/>
      <c r="B185" s="122" t="s">
        <v>300</v>
      </c>
      <c r="C185" s="190" t="s">
        <v>299</v>
      </c>
      <c r="D185" s="111" t="s">
        <v>2683</v>
      </c>
      <c r="E185" s="73">
        <f t="shared" si="3"/>
        <v>504</v>
      </c>
      <c r="F185" s="37"/>
      <c r="G185" s="8"/>
      <c r="H185" s="26">
        <v>504</v>
      </c>
      <c r="I185" s="30">
        <v>4</v>
      </c>
      <c r="J185" s="9"/>
      <c r="K185" s="46" t="s">
        <v>13</v>
      </c>
      <c r="L185" s="43">
        <v>6057833.5999999996</v>
      </c>
      <c r="M185" s="9">
        <v>493340.29</v>
      </c>
      <c r="N185" s="9">
        <v>6058206.4000000004</v>
      </c>
      <c r="O185" s="77">
        <v>493616.3</v>
      </c>
      <c r="P185" s="37"/>
      <c r="Q185" s="38"/>
    </row>
    <row r="186" spans="1:17" s="17" customFormat="1" ht="15.75" outlineLevel="1">
      <c r="A186" s="219"/>
      <c r="B186" s="122" t="s">
        <v>301</v>
      </c>
      <c r="C186" s="190" t="s">
        <v>302</v>
      </c>
      <c r="D186" s="111" t="s">
        <v>2683</v>
      </c>
      <c r="E186" s="73">
        <f t="shared" si="3"/>
        <v>153</v>
      </c>
      <c r="F186" s="37"/>
      <c r="G186" s="8"/>
      <c r="H186" s="26">
        <v>153</v>
      </c>
      <c r="I186" s="30">
        <v>3</v>
      </c>
      <c r="J186" s="9"/>
      <c r="K186" s="46" t="s">
        <v>73</v>
      </c>
      <c r="L186" s="43">
        <v>6058856.0999999996</v>
      </c>
      <c r="M186" s="9">
        <v>493146.07</v>
      </c>
      <c r="N186" s="9">
        <v>6058740.9000000004</v>
      </c>
      <c r="O186" s="77">
        <v>493046.66</v>
      </c>
      <c r="P186" s="37"/>
      <c r="Q186" s="38"/>
    </row>
    <row r="187" spans="1:17" s="17" customFormat="1" ht="15.75" outlineLevel="1">
      <c r="A187" s="219"/>
      <c r="B187" s="122" t="s">
        <v>303</v>
      </c>
      <c r="C187" s="190" t="s">
        <v>304</v>
      </c>
      <c r="D187" s="111" t="s">
        <v>2683</v>
      </c>
      <c r="E187" s="73">
        <f t="shared" si="3"/>
        <v>832</v>
      </c>
      <c r="F187" s="37"/>
      <c r="G187" s="8">
        <v>832</v>
      </c>
      <c r="H187" s="26"/>
      <c r="I187" s="30">
        <v>3</v>
      </c>
      <c r="J187" s="9">
        <v>5.6</v>
      </c>
      <c r="K187" s="46" t="s">
        <v>13</v>
      </c>
      <c r="L187" s="43">
        <v>6059289.3099999996</v>
      </c>
      <c r="M187" s="9">
        <v>492638.34</v>
      </c>
      <c r="N187" s="9">
        <v>6058553.8200000003</v>
      </c>
      <c r="O187" s="77">
        <v>492285.68</v>
      </c>
      <c r="P187" s="37" t="s">
        <v>2450</v>
      </c>
      <c r="Q187" s="38">
        <v>440055566411</v>
      </c>
    </row>
    <row r="188" spans="1:17" s="17" customFormat="1" ht="15.75" outlineLevel="1">
      <c r="A188" s="219"/>
      <c r="B188" s="122" t="s">
        <v>305</v>
      </c>
      <c r="C188" s="13" t="s">
        <v>306</v>
      </c>
      <c r="D188" s="111" t="s">
        <v>2683</v>
      </c>
      <c r="E188" s="73">
        <f t="shared" si="3"/>
        <v>1921</v>
      </c>
      <c r="F188" s="37"/>
      <c r="G188" s="8">
        <v>1921</v>
      </c>
      <c r="H188" s="26"/>
      <c r="I188" s="106">
        <v>3.2</v>
      </c>
      <c r="J188" s="9">
        <v>5.6</v>
      </c>
      <c r="K188" s="46" t="s">
        <v>2058</v>
      </c>
      <c r="L188" s="43">
        <v>6059346.6500000004</v>
      </c>
      <c r="M188" s="9">
        <v>492563.68</v>
      </c>
      <c r="N188" s="9">
        <v>6060946.4900000002</v>
      </c>
      <c r="O188" s="77">
        <v>493495.67</v>
      </c>
      <c r="P188" s="37" t="s">
        <v>2161</v>
      </c>
      <c r="Q188" s="38">
        <v>440053360674</v>
      </c>
    </row>
    <row r="189" spans="1:17" s="17" customFormat="1" ht="15.75" outlineLevel="1">
      <c r="A189" s="219"/>
      <c r="B189" s="122" t="s">
        <v>307</v>
      </c>
      <c r="C189" s="190" t="s">
        <v>308</v>
      </c>
      <c r="D189" s="111" t="s">
        <v>2681</v>
      </c>
      <c r="E189" s="73">
        <f t="shared" si="3"/>
        <v>354</v>
      </c>
      <c r="F189" s="37">
        <v>12</v>
      </c>
      <c r="G189" s="8">
        <v>342</v>
      </c>
      <c r="H189" s="26"/>
      <c r="I189" s="187" t="s">
        <v>3252</v>
      </c>
      <c r="J189" s="188" t="s">
        <v>3487</v>
      </c>
      <c r="K189" s="46" t="s">
        <v>13</v>
      </c>
      <c r="L189" s="43">
        <v>6061141.2199999997</v>
      </c>
      <c r="M189" s="9">
        <v>493784.41</v>
      </c>
      <c r="N189" s="9">
        <v>6060946.3700000001</v>
      </c>
      <c r="O189" s="77">
        <v>493495.84</v>
      </c>
      <c r="P189" s="37" t="s">
        <v>2162</v>
      </c>
      <c r="Q189" s="38">
        <v>440054181252</v>
      </c>
    </row>
    <row r="190" spans="1:17" s="17" customFormat="1" ht="15.75" outlineLevel="1">
      <c r="A190" s="219"/>
      <c r="B190" s="122" t="s">
        <v>309</v>
      </c>
      <c r="C190" s="190" t="s">
        <v>2955</v>
      </c>
      <c r="D190" s="111" t="s">
        <v>2684</v>
      </c>
      <c r="E190" s="73">
        <f t="shared" si="3"/>
        <v>960</v>
      </c>
      <c r="F190" s="37"/>
      <c r="G190" s="8">
        <v>829</v>
      </c>
      <c r="H190" s="26">
        <v>131</v>
      </c>
      <c r="I190" s="187" t="s">
        <v>3253</v>
      </c>
      <c r="J190" s="188" t="s">
        <v>3647</v>
      </c>
      <c r="K190" s="46" t="s">
        <v>13</v>
      </c>
      <c r="L190" s="43">
        <v>6060381.79</v>
      </c>
      <c r="M190" s="9">
        <v>494247.91</v>
      </c>
      <c r="N190" s="9">
        <v>6060763.3700000001</v>
      </c>
      <c r="O190" s="77">
        <v>495003.7</v>
      </c>
      <c r="P190" s="37" t="s">
        <v>2451</v>
      </c>
      <c r="Q190" s="38">
        <v>440055589130</v>
      </c>
    </row>
    <row r="191" spans="1:17" s="17" customFormat="1" ht="15.75" outlineLevel="1">
      <c r="A191" s="219"/>
      <c r="B191" s="122" t="s">
        <v>310</v>
      </c>
      <c r="C191" s="190" t="s">
        <v>311</v>
      </c>
      <c r="D191" s="111" t="s">
        <v>2684</v>
      </c>
      <c r="E191" s="73">
        <f t="shared" si="3"/>
        <v>323</v>
      </c>
      <c r="F191" s="37"/>
      <c r="G191" s="8"/>
      <c r="H191" s="26">
        <v>323</v>
      </c>
      <c r="I191" s="30">
        <v>3</v>
      </c>
      <c r="J191" s="9"/>
      <c r="K191" s="46" t="s">
        <v>73</v>
      </c>
      <c r="L191" s="43">
        <v>6059904.2999999998</v>
      </c>
      <c r="M191" s="9">
        <v>494174.14</v>
      </c>
      <c r="N191" s="9">
        <v>6060117.2000000002</v>
      </c>
      <c r="O191" s="77">
        <v>494385.29</v>
      </c>
      <c r="P191" s="37"/>
      <c r="Q191" s="38"/>
    </row>
    <row r="192" spans="1:17" s="17" customFormat="1" ht="15.75" outlineLevel="1">
      <c r="A192" s="219"/>
      <c r="B192" s="122" t="s">
        <v>312</v>
      </c>
      <c r="C192" s="13" t="s">
        <v>119</v>
      </c>
      <c r="D192" s="111" t="s">
        <v>2683</v>
      </c>
      <c r="E192" s="73">
        <f t="shared" si="3"/>
        <v>660</v>
      </c>
      <c r="F192" s="37"/>
      <c r="G192" s="8">
        <v>660</v>
      </c>
      <c r="H192" s="26"/>
      <c r="I192" s="30">
        <v>3</v>
      </c>
      <c r="J192" s="9"/>
      <c r="K192" s="46" t="s">
        <v>20</v>
      </c>
      <c r="L192" s="43">
        <v>6059904.2999999998</v>
      </c>
      <c r="M192" s="9">
        <v>494174.14</v>
      </c>
      <c r="N192" s="9">
        <v>6059339</v>
      </c>
      <c r="O192" s="77">
        <v>493950.62</v>
      </c>
      <c r="P192" s="37"/>
      <c r="Q192" s="38"/>
    </row>
    <row r="193" spans="1:17" s="17" customFormat="1" ht="15.75" outlineLevel="1">
      <c r="A193" s="219"/>
      <c r="B193" s="122" t="s">
        <v>313</v>
      </c>
      <c r="C193" s="13" t="s">
        <v>237</v>
      </c>
      <c r="D193" s="111" t="s">
        <v>2685</v>
      </c>
      <c r="E193" s="73">
        <f>SUM(F193:H193)</f>
        <v>366</v>
      </c>
      <c r="F193" s="76">
        <f>236+49</f>
        <v>285</v>
      </c>
      <c r="G193" s="8">
        <f>20+61</f>
        <v>81</v>
      </c>
      <c r="H193" s="26"/>
      <c r="I193" s="187" t="s">
        <v>3428</v>
      </c>
      <c r="J193" s="188" t="s">
        <v>3488</v>
      </c>
      <c r="K193" s="46" t="s">
        <v>2058</v>
      </c>
      <c r="L193" s="43">
        <v>6064094.0700000003</v>
      </c>
      <c r="M193" s="9">
        <v>497286.84</v>
      </c>
      <c r="N193" s="9">
        <v>6063915.0899999999</v>
      </c>
      <c r="O193" s="77">
        <v>497012.53</v>
      </c>
      <c r="P193" s="37" t="s">
        <v>2452</v>
      </c>
      <c r="Q193" s="38">
        <v>440055591925</v>
      </c>
    </row>
    <row r="194" spans="1:17" s="17" customFormat="1" ht="15.75" outlineLevel="1">
      <c r="A194" s="219"/>
      <c r="B194" s="248" t="s">
        <v>314</v>
      </c>
      <c r="C194" s="249" t="s">
        <v>160</v>
      </c>
      <c r="D194" s="229" t="s">
        <v>2685</v>
      </c>
      <c r="E194" s="230">
        <f>SUM(F194:H195)</f>
        <v>909</v>
      </c>
      <c r="F194" s="37">
        <v>124</v>
      </c>
      <c r="G194" s="8"/>
      <c r="H194" s="26"/>
      <c r="I194" s="106">
        <v>4.5999999999999996</v>
      </c>
      <c r="J194" s="9">
        <v>7</v>
      </c>
      <c r="K194" s="46" t="s">
        <v>2058</v>
      </c>
      <c r="L194" s="43">
        <v>6063921.2599999998</v>
      </c>
      <c r="M194" s="9">
        <v>497313.43</v>
      </c>
      <c r="N194" s="9">
        <v>6064002.9000000004</v>
      </c>
      <c r="O194" s="77">
        <v>497222.40000000002</v>
      </c>
      <c r="P194" s="228" t="s">
        <v>2453</v>
      </c>
      <c r="Q194" s="38">
        <v>440055593314</v>
      </c>
    </row>
    <row r="195" spans="1:17" s="17" customFormat="1" ht="15.75" outlineLevel="1">
      <c r="A195" s="219"/>
      <c r="B195" s="248"/>
      <c r="C195" s="249"/>
      <c r="D195" s="229"/>
      <c r="E195" s="230"/>
      <c r="F195" s="37">
        <v>785</v>
      </c>
      <c r="G195" s="8"/>
      <c r="H195" s="26"/>
      <c r="I195" s="106">
        <v>4.4000000000000004</v>
      </c>
      <c r="J195" s="9">
        <v>7.3</v>
      </c>
      <c r="K195" s="46" t="s">
        <v>2058</v>
      </c>
      <c r="L195" s="43">
        <v>6064013.6900000004</v>
      </c>
      <c r="M195" s="9">
        <v>497208.12</v>
      </c>
      <c r="N195" s="9">
        <v>6064685.3700000001</v>
      </c>
      <c r="O195" s="77">
        <v>496894.69</v>
      </c>
      <c r="P195" s="228"/>
      <c r="Q195" s="38">
        <v>440055593341</v>
      </c>
    </row>
    <row r="196" spans="1:17" s="17" customFormat="1" ht="15.75" outlineLevel="1">
      <c r="A196" s="219"/>
      <c r="B196" s="122" t="s">
        <v>315</v>
      </c>
      <c r="C196" s="190" t="s">
        <v>316</v>
      </c>
      <c r="D196" s="111" t="s">
        <v>2685</v>
      </c>
      <c r="E196" s="73">
        <f t="shared" si="3"/>
        <v>1209</v>
      </c>
      <c r="F196" s="37"/>
      <c r="G196" s="8">
        <v>445</v>
      </c>
      <c r="H196" s="26">
        <v>764</v>
      </c>
      <c r="I196" s="187" t="s">
        <v>3429</v>
      </c>
      <c r="J196" s="188" t="s">
        <v>3648</v>
      </c>
      <c r="K196" s="46" t="s">
        <v>13</v>
      </c>
      <c r="L196" s="43">
        <v>6064427.4400000004</v>
      </c>
      <c r="M196" s="9">
        <v>496961.83</v>
      </c>
      <c r="N196" s="9">
        <v>6063901.8499999996</v>
      </c>
      <c r="O196" s="77">
        <v>496069.24</v>
      </c>
      <c r="P196" s="37" t="s">
        <v>2454</v>
      </c>
      <c r="Q196" s="38">
        <v>440055588853</v>
      </c>
    </row>
    <row r="197" spans="1:17" s="17" customFormat="1" ht="15.75" outlineLevel="1">
      <c r="A197" s="219"/>
      <c r="B197" s="122" t="s">
        <v>2281</v>
      </c>
      <c r="C197" s="190" t="s">
        <v>317</v>
      </c>
      <c r="D197" s="111" t="s">
        <v>2692</v>
      </c>
      <c r="E197" s="73">
        <f t="shared" si="3"/>
        <v>668</v>
      </c>
      <c r="F197" s="37"/>
      <c r="G197" s="8"/>
      <c r="H197" s="26">
        <v>668</v>
      </c>
      <c r="I197" s="30">
        <v>4</v>
      </c>
      <c r="J197" s="9"/>
      <c r="K197" s="46" t="s">
        <v>13</v>
      </c>
      <c r="L197" s="43">
        <v>6063156.4000000004</v>
      </c>
      <c r="M197" s="9">
        <v>496737.39</v>
      </c>
      <c r="N197" s="9">
        <v>6063340.7999999998</v>
      </c>
      <c r="O197" s="77">
        <v>497313</v>
      </c>
      <c r="P197" s="37"/>
      <c r="Q197" s="38"/>
    </row>
    <row r="198" spans="1:17" s="17" customFormat="1" ht="15.75" outlineLevel="1">
      <c r="A198" s="219"/>
      <c r="B198" s="122" t="s">
        <v>2282</v>
      </c>
      <c r="C198" s="190" t="s">
        <v>318</v>
      </c>
      <c r="D198" s="111" t="s">
        <v>2692</v>
      </c>
      <c r="E198" s="73">
        <f t="shared" si="3"/>
        <v>158</v>
      </c>
      <c r="F198" s="37">
        <v>158</v>
      </c>
      <c r="G198" s="8"/>
      <c r="H198" s="26"/>
      <c r="I198" s="30">
        <v>6</v>
      </c>
      <c r="J198" s="9"/>
      <c r="K198" s="46" t="s">
        <v>9</v>
      </c>
      <c r="L198" s="43">
        <v>6063783.7999999998</v>
      </c>
      <c r="M198" s="9">
        <v>497392.75</v>
      </c>
      <c r="N198" s="9">
        <v>6063920.0999999996</v>
      </c>
      <c r="O198" s="77">
        <v>497313.65</v>
      </c>
      <c r="P198" s="37"/>
      <c r="Q198" s="38"/>
    </row>
    <row r="199" spans="1:17" s="17" customFormat="1" ht="15.75" outlineLevel="1">
      <c r="A199" s="219"/>
      <c r="B199" s="122" t="s">
        <v>2165</v>
      </c>
      <c r="C199" s="13" t="s">
        <v>237</v>
      </c>
      <c r="D199" s="111" t="s">
        <v>2686</v>
      </c>
      <c r="E199" s="73">
        <f t="shared" si="3"/>
        <v>786</v>
      </c>
      <c r="F199" s="37">
        <v>2</v>
      </c>
      <c r="G199" s="8">
        <v>342</v>
      </c>
      <c r="H199" s="26">
        <v>442</v>
      </c>
      <c r="I199" s="187" t="s">
        <v>3254</v>
      </c>
      <c r="J199" s="188" t="s">
        <v>3489</v>
      </c>
      <c r="K199" s="46" t="s">
        <v>2058</v>
      </c>
      <c r="L199" s="43">
        <v>6065599.4800000004</v>
      </c>
      <c r="M199" s="9">
        <v>497514.19</v>
      </c>
      <c r="N199" s="9">
        <v>6064911.7800000003</v>
      </c>
      <c r="O199" s="77">
        <v>497270.87</v>
      </c>
      <c r="P199" s="37" t="s">
        <v>2163</v>
      </c>
      <c r="Q199" s="38">
        <v>440053105821</v>
      </c>
    </row>
    <row r="200" spans="1:17" s="17" customFormat="1" ht="15.75" outlineLevel="1">
      <c r="A200" s="219"/>
      <c r="B200" s="122" t="s">
        <v>2164</v>
      </c>
      <c r="C200" s="13" t="s">
        <v>319</v>
      </c>
      <c r="D200" s="111" t="s">
        <v>2686</v>
      </c>
      <c r="E200" s="73">
        <f t="shared" si="3"/>
        <v>629</v>
      </c>
      <c r="F200" s="37">
        <v>5</v>
      </c>
      <c r="G200" s="8">
        <v>591</v>
      </c>
      <c r="H200" s="26">
        <v>33</v>
      </c>
      <c r="I200" s="187" t="s">
        <v>3255</v>
      </c>
      <c r="J200" s="188" t="s">
        <v>3490</v>
      </c>
      <c r="K200" s="46" t="s">
        <v>2058</v>
      </c>
      <c r="L200" s="43">
        <v>6065612.1799999997</v>
      </c>
      <c r="M200" s="9">
        <v>497519.68</v>
      </c>
      <c r="N200" s="9">
        <v>6066197.5800000001</v>
      </c>
      <c r="O200" s="77">
        <v>497746.73</v>
      </c>
      <c r="P200" s="37" t="s">
        <v>2163</v>
      </c>
      <c r="Q200" s="38">
        <v>440053105832</v>
      </c>
    </row>
    <row r="201" spans="1:17" s="17" customFormat="1" ht="15.75" outlineLevel="1">
      <c r="A201" s="219"/>
      <c r="B201" s="122" t="s">
        <v>2166</v>
      </c>
      <c r="C201" s="13" t="s">
        <v>320</v>
      </c>
      <c r="D201" s="111" t="s">
        <v>2686</v>
      </c>
      <c r="E201" s="73">
        <f t="shared" si="3"/>
        <v>218</v>
      </c>
      <c r="F201" s="37"/>
      <c r="G201" s="8">
        <v>218</v>
      </c>
      <c r="H201" s="26"/>
      <c r="I201" s="106">
        <v>2.9</v>
      </c>
      <c r="J201" s="9">
        <v>6.1</v>
      </c>
      <c r="K201" s="46" t="s">
        <v>2058</v>
      </c>
      <c r="L201" s="43">
        <v>6065920.4800000004</v>
      </c>
      <c r="M201" s="9">
        <v>497633.89</v>
      </c>
      <c r="N201" s="9">
        <v>6065913.6699999999</v>
      </c>
      <c r="O201" s="77">
        <v>497842.7</v>
      </c>
      <c r="P201" s="37" t="s">
        <v>2455</v>
      </c>
      <c r="Q201" s="38">
        <v>440055592299</v>
      </c>
    </row>
    <row r="202" spans="1:17" s="17" customFormat="1" ht="15.75" outlineLevel="1">
      <c r="A202" s="219"/>
      <c r="B202" s="122" t="s">
        <v>2168</v>
      </c>
      <c r="C202" s="13" t="s">
        <v>321</v>
      </c>
      <c r="D202" s="111" t="s">
        <v>2686</v>
      </c>
      <c r="E202" s="73">
        <f t="shared" ref="E202:E246" si="4">SUM(F202:H202)</f>
        <v>217</v>
      </c>
      <c r="F202" s="37"/>
      <c r="G202" s="8">
        <v>49</v>
      </c>
      <c r="H202" s="26">
        <v>168</v>
      </c>
      <c r="I202" s="187" t="s">
        <v>3256</v>
      </c>
      <c r="J202" s="188" t="s">
        <v>3491</v>
      </c>
      <c r="K202" s="46" t="s">
        <v>2058</v>
      </c>
      <c r="L202" s="43">
        <v>6064432.96</v>
      </c>
      <c r="M202" s="9">
        <v>497205.81</v>
      </c>
      <c r="N202" s="9">
        <v>6064638.7699999996</v>
      </c>
      <c r="O202" s="77">
        <v>497201.29</v>
      </c>
      <c r="P202" s="37" t="s">
        <v>2456</v>
      </c>
      <c r="Q202" s="38">
        <v>440055588897</v>
      </c>
    </row>
    <row r="203" spans="1:17" s="17" customFormat="1" ht="15.75" outlineLevel="1">
      <c r="A203" s="219"/>
      <c r="B203" s="122" t="s">
        <v>2283</v>
      </c>
      <c r="C203" s="13" t="s">
        <v>322</v>
      </c>
      <c r="D203" s="111" t="s">
        <v>2687</v>
      </c>
      <c r="E203" s="73">
        <f t="shared" si="4"/>
        <v>1034</v>
      </c>
      <c r="F203" s="37"/>
      <c r="G203" s="8">
        <v>1034</v>
      </c>
      <c r="H203" s="26"/>
      <c r="I203" s="106">
        <v>6.1</v>
      </c>
      <c r="J203" s="9">
        <v>9.1</v>
      </c>
      <c r="K203" s="46" t="s">
        <v>2058</v>
      </c>
      <c r="L203" s="43">
        <v>6067209.6399999997</v>
      </c>
      <c r="M203" s="9">
        <v>497778.59</v>
      </c>
      <c r="N203" s="9">
        <v>6066979.9199999999</v>
      </c>
      <c r="O203" s="77">
        <v>496774.13</v>
      </c>
      <c r="P203" s="37" t="s">
        <v>2457</v>
      </c>
      <c r="Q203" s="38">
        <v>440055592311</v>
      </c>
    </row>
    <row r="204" spans="1:17" s="17" customFormat="1" ht="15.75" outlineLevel="1">
      <c r="A204" s="219"/>
      <c r="B204" s="122" t="s">
        <v>2284</v>
      </c>
      <c r="C204" s="190" t="s">
        <v>323</v>
      </c>
      <c r="D204" s="111" t="s">
        <v>2688</v>
      </c>
      <c r="E204" s="73">
        <f t="shared" si="4"/>
        <v>782</v>
      </c>
      <c r="F204" s="37"/>
      <c r="G204" s="8">
        <v>782</v>
      </c>
      <c r="H204" s="26"/>
      <c r="I204" s="106">
        <v>5.8</v>
      </c>
      <c r="J204" s="9">
        <v>8.1999999999999993</v>
      </c>
      <c r="K204" s="46" t="s">
        <v>13</v>
      </c>
      <c r="L204" s="43">
        <v>6066979.5599999996</v>
      </c>
      <c r="M204" s="9">
        <v>496774.40000000002</v>
      </c>
      <c r="N204" s="9">
        <v>6066974.0499999998</v>
      </c>
      <c r="O204" s="77">
        <v>495995.76</v>
      </c>
      <c r="P204" s="37" t="s">
        <v>2458</v>
      </c>
      <c r="Q204" s="38">
        <v>440055592622</v>
      </c>
    </row>
    <row r="205" spans="1:17" s="17" customFormat="1" ht="15.75" outlineLevel="1">
      <c r="A205" s="219"/>
      <c r="B205" s="122" t="s">
        <v>2285</v>
      </c>
      <c r="C205" s="13" t="s">
        <v>324</v>
      </c>
      <c r="D205" s="111" t="s">
        <v>2785</v>
      </c>
      <c r="E205" s="73">
        <f t="shared" si="4"/>
        <v>625</v>
      </c>
      <c r="F205" s="37"/>
      <c r="G205" s="8">
        <v>625</v>
      </c>
      <c r="H205" s="26"/>
      <c r="I205" s="106">
        <v>4.5999999999999996</v>
      </c>
      <c r="J205" s="9">
        <v>7.7</v>
      </c>
      <c r="K205" s="46" t="s">
        <v>2058</v>
      </c>
      <c r="L205" s="43">
        <v>6066986.5599999996</v>
      </c>
      <c r="M205" s="9">
        <v>496765.49</v>
      </c>
      <c r="N205" s="9">
        <v>6067606.6900000004</v>
      </c>
      <c r="O205" s="77">
        <v>496738.93</v>
      </c>
      <c r="P205" s="37" t="s">
        <v>2459</v>
      </c>
      <c r="Q205" s="38">
        <v>440055593463</v>
      </c>
    </row>
    <row r="206" spans="1:17" s="17" customFormat="1" ht="15.75" outlineLevel="1">
      <c r="A206" s="219"/>
      <c r="B206" s="122" t="s">
        <v>2286</v>
      </c>
      <c r="C206" s="13" t="s">
        <v>325</v>
      </c>
      <c r="D206" s="111" t="s">
        <v>2693</v>
      </c>
      <c r="E206" s="73">
        <f t="shared" si="4"/>
        <v>535</v>
      </c>
      <c r="F206" s="37"/>
      <c r="G206" s="8">
        <f>232+91</f>
        <v>323</v>
      </c>
      <c r="H206" s="26">
        <v>212</v>
      </c>
      <c r="I206" s="187" t="s">
        <v>3257</v>
      </c>
      <c r="J206" s="188" t="s">
        <v>3492</v>
      </c>
      <c r="K206" s="46" t="s">
        <v>2058</v>
      </c>
      <c r="L206" s="43">
        <v>6066973.5700000003</v>
      </c>
      <c r="M206" s="9">
        <v>496774.15</v>
      </c>
      <c r="N206" s="9">
        <v>6066577.8600000003</v>
      </c>
      <c r="O206" s="77">
        <v>497051.04</v>
      </c>
      <c r="P206" s="37" t="s">
        <v>2460</v>
      </c>
      <c r="Q206" s="38">
        <v>440055593385</v>
      </c>
    </row>
    <row r="207" spans="1:17" s="17" customFormat="1" ht="15.75" outlineLevel="1">
      <c r="A207" s="219"/>
      <c r="B207" s="122" t="s">
        <v>2287</v>
      </c>
      <c r="C207" s="190" t="s">
        <v>326</v>
      </c>
      <c r="D207" s="111" t="s">
        <v>2679</v>
      </c>
      <c r="E207" s="73">
        <f t="shared" si="4"/>
        <v>769</v>
      </c>
      <c r="F207" s="37"/>
      <c r="G207" s="8">
        <v>769</v>
      </c>
      <c r="H207" s="26"/>
      <c r="I207" s="106">
        <v>3.3</v>
      </c>
      <c r="J207" s="9">
        <v>6.3</v>
      </c>
      <c r="K207" s="46" t="s">
        <v>13</v>
      </c>
      <c r="L207" s="43">
        <v>6065973.3399999999</v>
      </c>
      <c r="M207" s="9">
        <v>496636.39</v>
      </c>
      <c r="N207" s="9">
        <v>6066600.29</v>
      </c>
      <c r="O207" s="77">
        <v>496957.06</v>
      </c>
      <c r="P207" s="37" t="s">
        <v>2461</v>
      </c>
      <c r="Q207" s="38">
        <v>440055592688</v>
      </c>
    </row>
    <row r="208" spans="1:17" s="17" customFormat="1" ht="15.75" outlineLevel="1">
      <c r="A208" s="219"/>
      <c r="B208" s="122" t="s">
        <v>2288</v>
      </c>
      <c r="C208" s="13" t="s">
        <v>327</v>
      </c>
      <c r="D208" s="111" t="s">
        <v>2688</v>
      </c>
      <c r="E208" s="73">
        <f>SUM(F208:H208)</f>
        <v>1167</v>
      </c>
      <c r="F208" s="37"/>
      <c r="G208" s="8">
        <v>1105</v>
      </c>
      <c r="H208" s="26">
        <v>62</v>
      </c>
      <c r="I208" s="187" t="s">
        <v>3258</v>
      </c>
      <c r="J208" s="188" t="s">
        <v>3228</v>
      </c>
      <c r="K208" s="46" t="s">
        <v>13</v>
      </c>
      <c r="L208" s="43">
        <v>6067157.2999999998</v>
      </c>
      <c r="M208" s="9">
        <v>495914.04</v>
      </c>
      <c r="N208" s="9">
        <v>6068272.71</v>
      </c>
      <c r="O208" s="77">
        <v>496036</v>
      </c>
      <c r="P208" s="37" t="s">
        <v>2167</v>
      </c>
      <c r="Q208" s="38">
        <v>440054209277</v>
      </c>
    </row>
    <row r="209" spans="1:17" s="17" customFormat="1" ht="15.75" outlineLevel="1">
      <c r="A209" s="219"/>
      <c r="B209" s="122" t="s">
        <v>328</v>
      </c>
      <c r="C209" s="13" t="s">
        <v>329</v>
      </c>
      <c r="D209" s="111" t="s">
        <v>2675</v>
      </c>
      <c r="E209" s="73">
        <f t="shared" si="4"/>
        <v>217</v>
      </c>
      <c r="F209" s="37">
        <v>217</v>
      </c>
      <c r="G209" s="8"/>
      <c r="H209" s="26"/>
      <c r="I209" s="106">
        <v>6.2</v>
      </c>
      <c r="J209" s="9">
        <v>8.5</v>
      </c>
      <c r="K209" s="46" t="s">
        <v>2058</v>
      </c>
      <c r="L209" s="43">
        <v>6066716.6200000001</v>
      </c>
      <c r="M209" s="9">
        <v>495249.11</v>
      </c>
      <c r="N209" s="9">
        <v>6066809.7800000003</v>
      </c>
      <c r="O209" s="77">
        <v>495054.48</v>
      </c>
      <c r="P209" s="37" t="s">
        <v>2169</v>
      </c>
      <c r="Q209" s="38">
        <v>440053334159</v>
      </c>
    </row>
    <row r="210" spans="1:17" s="17" customFormat="1" ht="16.5" outlineLevel="1" thickBot="1">
      <c r="A210" s="282"/>
      <c r="B210" s="124" t="s">
        <v>2289</v>
      </c>
      <c r="C210" s="18" t="s">
        <v>330</v>
      </c>
      <c r="D210" s="113" t="s">
        <v>2686</v>
      </c>
      <c r="E210" s="81">
        <f t="shared" si="4"/>
        <v>902</v>
      </c>
      <c r="F210" s="40"/>
      <c r="G210" s="49">
        <v>902</v>
      </c>
      <c r="H210" s="85"/>
      <c r="I210" s="32" t="s">
        <v>3259</v>
      </c>
      <c r="J210" s="33" t="s">
        <v>3493</v>
      </c>
      <c r="K210" s="50" t="s">
        <v>2058</v>
      </c>
      <c r="L210" s="66">
        <v>6065566.1799999997</v>
      </c>
      <c r="M210" s="67">
        <v>497630.13</v>
      </c>
      <c r="N210" s="67">
        <v>6065451.7400000002</v>
      </c>
      <c r="O210" s="88">
        <v>498118.42</v>
      </c>
      <c r="P210" s="40" t="s">
        <v>1941</v>
      </c>
      <c r="Q210" s="41" t="s">
        <v>1942</v>
      </c>
    </row>
    <row r="211" spans="1:17" s="17" customFormat="1" ht="30.75" customHeight="1" thickBot="1">
      <c r="A211" s="155" t="s">
        <v>223</v>
      </c>
      <c r="B211" s="279" t="s">
        <v>2691</v>
      </c>
      <c r="C211" s="280"/>
      <c r="D211" s="281"/>
      <c r="E211" s="149">
        <f t="shared" si="4"/>
        <v>60270</v>
      </c>
      <c r="F211" s="156">
        <f>SUM(F139:F210)</f>
        <v>7295</v>
      </c>
      <c r="G211" s="157">
        <f t="shared" ref="G211:H211" si="5">SUM(G139:G210)</f>
        <v>46250</v>
      </c>
      <c r="H211" s="162">
        <f t="shared" si="5"/>
        <v>6725</v>
      </c>
      <c r="I211" s="159"/>
      <c r="J211" s="160"/>
      <c r="K211" s="160"/>
      <c r="L211" s="160"/>
      <c r="M211" s="160"/>
      <c r="N211" s="160"/>
      <c r="O211" s="160"/>
      <c r="P211" s="153"/>
      <c r="Q211" s="154"/>
    </row>
    <row r="212" spans="1:17" s="17" customFormat="1" ht="15.75" customHeight="1" outlineLevel="1">
      <c r="A212" s="226" t="s">
        <v>331</v>
      </c>
      <c r="B212" s="121" t="s">
        <v>332</v>
      </c>
      <c r="C212" s="127" t="s">
        <v>144</v>
      </c>
      <c r="D212" s="115" t="s">
        <v>2701</v>
      </c>
      <c r="E212" s="74">
        <f t="shared" si="4"/>
        <v>458</v>
      </c>
      <c r="F212" s="35">
        <v>458</v>
      </c>
      <c r="G212" s="51"/>
      <c r="H212" s="52"/>
      <c r="I212" s="78" t="s">
        <v>3260</v>
      </c>
      <c r="J212" s="79"/>
      <c r="K212" s="52" t="s">
        <v>9</v>
      </c>
      <c r="L212" s="78">
        <v>6051508.2999999998</v>
      </c>
      <c r="M212" s="79">
        <v>510641.33</v>
      </c>
      <c r="N212" s="79">
        <v>6051880</v>
      </c>
      <c r="O212" s="80">
        <v>510705.97</v>
      </c>
      <c r="P212" s="35"/>
      <c r="Q212" s="36"/>
    </row>
    <row r="213" spans="1:17" s="17" customFormat="1" ht="15.75" outlineLevel="1">
      <c r="A213" s="227"/>
      <c r="B213" s="122" t="s">
        <v>333</v>
      </c>
      <c r="C213" s="13" t="s">
        <v>324</v>
      </c>
      <c r="D213" s="116" t="s">
        <v>2701</v>
      </c>
      <c r="E213" s="73">
        <f t="shared" si="4"/>
        <v>549</v>
      </c>
      <c r="F213" s="37">
        <v>549</v>
      </c>
      <c r="G213" s="8"/>
      <c r="H213" s="46"/>
      <c r="I213" s="30">
        <v>6</v>
      </c>
      <c r="J213" s="9"/>
      <c r="K213" s="46" t="s">
        <v>9</v>
      </c>
      <c r="L213" s="30">
        <v>6051600.4000000004</v>
      </c>
      <c r="M213" s="9">
        <v>510738.17</v>
      </c>
      <c r="N213" s="9">
        <v>6052070.5999999996</v>
      </c>
      <c r="O213" s="31">
        <v>511020.53</v>
      </c>
      <c r="P213" s="37"/>
      <c r="Q213" s="38"/>
    </row>
    <row r="214" spans="1:17" s="17" customFormat="1" ht="15.75" outlineLevel="1">
      <c r="A214" s="227"/>
      <c r="B214" s="122" t="s">
        <v>334</v>
      </c>
      <c r="C214" s="13" t="s">
        <v>57</v>
      </c>
      <c r="D214" s="116" t="s">
        <v>2701</v>
      </c>
      <c r="E214" s="73">
        <f t="shared" si="4"/>
        <v>731</v>
      </c>
      <c r="F214" s="37">
        <v>588</v>
      </c>
      <c r="G214" s="8">
        <v>143</v>
      </c>
      <c r="H214" s="46"/>
      <c r="I214" s="187" t="s">
        <v>3261</v>
      </c>
      <c r="J214" s="9"/>
      <c r="K214" s="46" t="s">
        <v>9</v>
      </c>
      <c r="L214" s="30">
        <v>6052262.9000000004</v>
      </c>
      <c r="M214" s="9">
        <v>510573.09</v>
      </c>
      <c r="N214" s="9">
        <v>6051957.2999999998</v>
      </c>
      <c r="O214" s="31">
        <v>511197.75</v>
      </c>
      <c r="P214" s="37"/>
      <c r="Q214" s="38"/>
    </row>
    <row r="215" spans="1:17" s="17" customFormat="1" ht="15.75" outlineLevel="1">
      <c r="A215" s="227"/>
      <c r="B215" s="122" t="s">
        <v>335</v>
      </c>
      <c r="C215" s="13" t="s">
        <v>336</v>
      </c>
      <c r="D215" s="116" t="s">
        <v>2701</v>
      </c>
      <c r="E215" s="73">
        <f t="shared" si="4"/>
        <v>578</v>
      </c>
      <c r="F215" s="37">
        <v>181</v>
      </c>
      <c r="G215" s="8">
        <v>397</v>
      </c>
      <c r="H215" s="46"/>
      <c r="I215" s="187" t="s">
        <v>3262</v>
      </c>
      <c r="J215" s="9"/>
      <c r="K215" s="46" t="s">
        <v>9</v>
      </c>
      <c r="L215" s="30">
        <v>6052049.7999999998</v>
      </c>
      <c r="M215" s="9">
        <v>511088.45</v>
      </c>
      <c r="N215" s="9">
        <v>6052475.5999999996</v>
      </c>
      <c r="O215" s="31">
        <v>511463.38</v>
      </c>
      <c r="P215" s="37"/>
      <c r="Q215" s="38"/>
    </row>
    <row r="216" spans="1:17" s="17" customFormat="1" ht="15.75" outlineLevel="1">
      <c r="A216" s="227"/>
      <c r="B216" s="122" t="s">
        <v>337</v>
      </c>
      <c r="C216" s="13" t="s">
        <v>338</v>
      </c>
      <c r="D216" s="116" t="s">
        <v>2701</v>
      </c>
      <c r="E216" s="73">
        <f t="shared" si="4"/>
        <v>1711</v>
      </c>
      <c r="F216" s="37"/>
      <c r="G216" s="8">
        <v>1711</v>
      </c>
      <c r="H216" s="46"/>
      <c r="I216" s="187" t="s">
        <v>3262</v>
      </c>
      <c r="J216" s="9"/>
      <c r="K216" s="46" t="s">
        <v>9</v>
      </c>
      <c r="L216" s="30">
        <v>6053099</v>
      </c>
      <c r="M216" s="9">
        <v>510689.56</v>
      </c>
      <c r="N216" s="9">
        <v>6052189.5</v>
      </c>
      <c r="O216" s="31">
        <v>511951.44</v>
      </c>
      <c r="P216" s="37"/>
      <c r="Q216" s="38"/>
    </row>
    <row r="217" spans="1:17" s="17" customFormat="1" ht="15.75" outlineLevel="1">
      <c r="A217" s="227"/>
      <c r="B217" s="122" t="s">
        <v>339</v>
      </c>
      <c r="C217" s="13" t="s">
        <v>55</v>
      </c>
      <c r="D217" s="116" t="s">
        <v>2701</v>
      </c>
      <c r="E217" s="73">
        <f t="shared" si="4"/>
        <v>634</v>
      </c>
      <c r="F217" s="37">
        <v>347</v>
      </c>
      <c r="G217" s="8">
        <v>287</v>
      </c>
      <c r="H217" s="46"/>
      <c r="I217" s="187" t="s">
        <v>3263</v>
      </c>
      <c r="J217" s="9"/>
      <c r="K217" s="46" t="s">
        <v>9</v>
      </c>
      <c r="L217" s="30">
        <v>6052234.5999999996</v>
      </c>
      <c r="M217" s="9">
        <v>510781.5</v>
      </c>
      <c r="N217" s="9">
        <v>6052140</v>
      </c>
      <c r="O217" s="31">
        <v>511284.38</v>
      </c>
      <c r="P217" s="37"/>
      <c r="Q217" s="38"/>
    </row>
    <row r="218" spans="1:17" s="17" customFormat="1" ht="15.75" outlineLevel="1">
      <c r="A218" s="227"/>
      <c r="B218" s="122" t="s">
        <v>340</v>
      </c>
      <c r="C218" s="13" t="s">
        <v>235</v>
      </c>
      <c r="D218" s="116" t="s">
        <v>2701</v>
      </c>
      <c r="E218" s="73">
        <f t="shared" si="4"/>
        <v>375</v>
      </c>
      <c r="F218" s="37">
        <v>375</v>
      </c>
      <c r="G218" s="8"/>
      <c r="H218" s="46"/>
      <c r="I218" s="187" t="s">
        <v>3264</v>
      </c>
      <c r="J218" s="188" t="s">
        <v>3494</v>
      </c>
      <c r="K218" s="46" t="s">
        <v>2058</v>
      </c>
      <c r="L218" s="30">
        <v>6051557.1900000004</v>
      </c>
      <c r="M218" s="9">
        <v>510845.31</v>
      </c>
      <c r="N218" s="9">
        <v>6051871.4400000004</v>
      </c>
      <c r="O218" s="31">
        <v>511025.45</v>
      </c>
      <c r="P218" s="37" t="s">
        <v>1999</v>
      </c>
      <c r="Q218" s="38">
        <v>440023013158</v>
      </c>
    </row>
    <row r="219" spans="1:17" s="17" customFormat="1" ht="15.75" outlineLevel="1">
      <c r="A219" s="227"/>
      <c r="B219" s="122" t="s">
        <v>341</v>
      </c>
      <c r="C219" s="13" t="s">
        <v>342</v>
      </c>
      <c r="D219" s="116" t="s">
        <v>2701</v>
      </c>
      <c r="E219" s="73">
        <f t="shared" si="4"/>
        <v>560</v>
      </c>
      <c r="F219" s="37">
        <v>200</v>
      </c>
      <c r="G219" s="8">
        <v>360</v>
      </c>
      <c r="H219" s="46"/>
      <c r="I219" s="187" t="s">
        <v>3265</v>
      </c>
      <c r="J219" s="9"/>
      <c r="K219" s="46" t="s">
        <v>9</v>
      </c>
      <c r="L219" s="30">
        <v>6051455.9000000004</v>
      </c>
      <c r="M219" s="9">
        <v>511214.05</v>
      </c>
      <c r="N219" s="9">
        <v>6051876.7000000002</v>
      </c>
      <c r="O219" s="31">
        <v>511016.76</v>
      </c>
      <c r="P219" s="37"/>
      <c r="Q219" s="38"/>
    </row>
    <row r="220" spans="1:17" s="17" customFormat="1" ht="15.75" outlineLevel="1">
      <c r="A220" s="227"/>
      <c r="B220" s="122" t="s">
        <v>343</v>
      </c>
      <c r="C220" s="13" t="s">
        <v>344</v>
      </c>
      <c r="D220" s="116" t="s">
        <v>2701</v>
      </c>
      <c r="E220" s="73">
        <f t="shared" si="4"/>
        <v>520</v>
      </c>
      <c r="F220" s="37">
        <v>520</v>
      </c>
      <c r="G220" s="8"/>
      <c r="H220" s="46"/>
      <c r="I220" s="187" t="s">
        <v>3266</v>
      </c>
      <c r="J220" s="188" t="s">
        <v>3495</v>
      </c>
      <c r="K220" s="46" t="s">
        <v>2058</v>
      </c>
      <c r="L220" s="30">
        <v>6051459.2599999998</v>
      </c>
      <c r="M220" s="9">
        <v>511214.85</v>
      </c>
      <c r="N220" s="9">
        <v>6051449.0199999996</v>
      </c>
      <c r="O220" s="31">
        <v>511089.57</v>
      </c>
      <c r="P220" s="37" t="s">
        <v>2221</v>
      </c>
      <c r="Q220" s="38">
        <v>440030946908</v>
      </c>
    </row>
    <row r="221" spans="1:17" s="17" customFormat="1" ht="15.75" outlineLevel="1">
      <c r="A221" s="227"/>
      <c r="B221" s="122" t="s">
        <v>345</v>
      </c>
      <c r="C221" s="13" t="s">
        <v>237</v>
      </c>
      <c r="D221" s="116" t="s">
        <v>2701</v>
      </c>
      <c r="E221" s="73">
        <f t="shared" si="4"/>
        <v>286</v>
      </c>
      <c r="F221" s="37"/>
      <c r="G221" s="8">
        <v>286</v>
      </c>
      <c r="H221" s="46"/>
      <c r="I221" s="187" t="s">
        <v>3422</v>
      </c>
      <c r="J221" s="9"/>
      <c r="K221" s="46" t="s">
        <v>9</v>
      </c>
      <c r="L221" s="30">
        <v>6051684.5999999996</v>
      </c>
      <c r="M221" s="9">
        <v>511584.61</v>
      </c>
      <c r="N221" s="9">
        <v>6051868.0999999996</v>
      </c>
      <c r="O221" s="31">
        <v>511377.16</v>
      </c>
      <c r="P221" s="37"/>
      <c r="Q221" s="38"/>
    </row>
    <row r="222" spans="1:17" s="17" customFormat="1" ht="15.75" outlineLevel="1">
      <c r="A222" s="227"/>
      <c r="B222" s="122" t="s">
        <v>346</v>
      </c>
      <c r="C222" s="13" t="s">
        <v>141</v>
      </c>
      <c r="D222" s="116" t="s">
        <v>2701</v>
      </c>
      <c r="E222" s="73">
        <f t="shared" si="4"/>
        <v>258</v>
      </c>
      <c r="F222" s="37"/>
      <c r="G222" s="8">
        <v>258</v>
      </c>
      <c r="H222" s="46"/>
      <c r="I222" s="106">
        <v>3.5</v>
      </c>
      <c r="J222" s="9"/>
      <c r="K222" s="46" t="s">
        <v>9</v>
      </c>
      <c r="L222" s="30">
        <v>6051783.9000000004</v>
      </c>
      <c r="M222" s="9">
        <v>511683.21</v>
      </c>
      <c r="N222" s="9">
        <v>6051965.5999999996</v>
      </c>
      <c r="O222" s="31">
        <v>511572.41</v>
      </c>
      <c r="P222" s="37"/>
      <c r="Q222" s="38"/>
    </row>
    <row r="223" spans="1:17" s="17" customFormat="1" ht="15.75" outlineLevel="1">
      <c r="A223" s="227"/>
      <c r="B223" s="122" t="s">
        <v>347</v>
      </c>
      <c r="C223" s="13" t="s">
        <v>348</v>
      </c>
      <c r="D223" s="116" t="s">
        <v>2701</v>
      </c>
      <c r="E223" s="73">
        <f t="shared" si="4"/>
        <v>329</v>
      </c>
      <c r="F223" s="37">
        <v>329</v>
      </c>
      <c r="G223" s="8"/>
      <c r="H223" s="46"/>
      <c r="I223" s="30">
        <v>5</v>
      </c>
      <c r="J223" s="9"/>
      <c r="K223" s="46" t="s">
        <v>9</v>
      </c>
      <c r="L223" s="30">
        <v>6052070.7999999998</v>
      </c>
      <c r="M223" s="9">
        <v>511872.02</v>
      </c>
      <c r="N223" s="9">
        <v>6051892.7999999998</v>
      </c>
      <c r="O223" s="31">
        <v>512148.25</v>
      </c>
      <c r="P223" s="37"/>
      <c r="Q223" s="38"/>
    </row>
    <row r="224" spans="1:17" s="17" customFormat="1" ht="15.75" outlineLevel="1">
      <c r="A224" s="227"/>
      <c r="B224" s="122" t="s">
        <v>349</v>
      </c>
      <c r="C224" s="13" t="s">
        <v>350</v>
      </c>
      <c r="D224" s="116" t="s">
        <v>2701</v>
      </c>
      <c r="E224" s="73">
        <f t="shared" si="4"/>
        <v>477</v>
      </c>
      <c r="F224" s="37">
        <v>477</v>
      </c>
      <c r="G224" s="8"/>
      <c r="H224" s="46"/>
      <c r="I224" s="187" t="s">
        <v>3267</v>
      </c>
      <c r="J224" s="9"/>
      <c r="K224" s="46" t="s">
        <v>9</v>
      </c>
      <c r="L224" s="30">
        <v>6051456.0999999996</v>
      </c>
      <c r="M224" s="9">
        <v>511956.68</v>
      </c>
      <c r="N224" s="9">
        <v>6051892.7999999998</v>
      </c>
      <c r="O224" s="31">
        <v>512148.25</v>
      </c>
      <c r="P224" s="37"/>
      <c r="Q224" s="38"/>
    </row>
    <row r="225" spans="1:17" s="17" customFormat="1" ht="15.75" outlineLevel="1">
      <c r="A225" s="227"/>
      <c r="B225" s="122" t="s">
        <v>351</v>
      </c>
      <c r="C225" s="13" t="s">
        <v>352</v>
      </c>
      <c r="D225" s="116" t="s">
        <v>2702</v>
      </c>
      <c r="E225" s="73">
        <f t="shared" si="4"/>
        <v>1983</v>
      </c>
      <c r="F225" s="37"/>
      <c r="G225" s="8">
        <v>1983</v>
      </c>
      <c r="H225" s="46"/>
      <c r="I225" s="30">
        <v>8</v>
      </c>
      <c r="J225" s="9"/>
      <c r="K225" s="46" t="s">
        <v>9</v>
      </c>
      <c r="L225" s="30">
        <v>6049304.2999999998</v>
      </c>
      <c r="M225" s="9">
        <v>512789.34</v>
      </c>
      <c r="N225" s="9">
        <v>6051032.0999999996</v>
      </c>
      <c r="O225" s="31">
        <v>512871.47</v>
      </c>
      <c r="P225" s="37"/>
      <c r="Q225" s="38"/>
    </row>
    <row r="226" spans="1:17" s="17" customFormat="1" ht="15.75" outlineLevel="1">
      <c r="A226" s="227"/>
      <c r="B226" s="122" t="s">
        <v>353</v>
      </c>
      <c r="C226" s="13" t="s">
        <v>354</v>
      </c>
      <c r="D226" s="116" t="s">
        <v>2765</v>
      </c>
      <c r="E226" s="73">
        <f t="shared" si="4"/>
        <v>744</v>
      </c>
      <c r="F226" s="37">
        <f>9+356</f>
        <v>365</v>
      </c>
      <c r="G226" s="8">
        <v>379</v>
      </c>
      <c r="H226" s="46"/>
      <c r="I226" s="187" t="s">
        <v>3268</v>
      </c>
      <c r="J226" s="188" t="s">
        <v>3496</v>
      </c>
      <c r="K226" s="46" t="s">
        <v>2058</v>
      </c>
      <c r="L226" s="30">
        <v>6050909.8300000001</v>
      </c>
      <c r="M226" s="9">
        <v>511953.53</v>
      </c>
      <c r="N226" s="9">
        <v>6050578.0199999996</v>
      </c>
      <c r="O226" s="31">
        <v>512598.97</v>
      </c>
      <c r="P226" s="37" t="s">
        <v>2490</v>
      </c>
      <c r="Q226" s="38">
        <v>440048753591</v>
      </c>
    </row>
    <row r="227" spans="1:17" s="17" customFormat="1" ht="15.75" outlineLevel="1">
      <c r="A227" s="227"/>
      <c r="B227" s="122" t="s">
        <v>355</v>
      </c>
      <c r="C227" s="13" t="s">
        <v>356</v>
      </c>
      <c r="D227" s="116" t="s">
        <v>2701</v>
      </c>
      <c r="E227" s="73">
        <f t="shared" si="4"/>
        <v>782</v>
      </c>
      <c r="F227" s="37">
        <v>623</v>
      </c>
      <c r="G227" s="8">
        <v>159</v>
      </c>
      <c r="H227" s="46"/>
      <c r="I227" s="30">
        <v>7</v>
      </c>
      <c r="J227" s="9"/>
      <c r="K227" s="46" t="s">
        <v>9</v>
      </c>
      <c r="L227" s="30">
        <v>6050913.4000000004</v>
      </c>
      <c r="M227" s="9">
        <v>511949.98</v>
      </c>
      <c r="N227" s="9">
        <v>6051245.4000000004</v>
      </c>
      <c r="O227" s="31">
        <v>511287.98</v>
      </c>
      <c r="P227" s="37"/>
      <c r="Q227" s="38"/>
    </row>
    <row r="228" spans="1:17" s="17" customFormat="1" ht="15.75" outlineLevel="1">
      <c r="A228" s="227"/>
      <c r="B228" s="122" t="s">
        <v>357</v>
      </c>
      <c r="C228" s="13" t="s">
        <v>358</v>
      </c>
      <c r="D228" s="116" t="s">
        <v>2701</v>
      </c>
      <c r="E228" s="73">
        <f t="shared" si="4"/>
        <v>210</v>
      </c>
      <c r="F228" s="37">
        <v>210</v>
      </c>
      <c r="G228" s="8"/>
      <c r="H228" s="46"/>
      <c r="I228" s="30">
        <v>8</v>
      </c>
      <c r="J228" s="9"/>
      <c r="K228" s="46" t="s">
        <v>9</v>
      </c>
      <c r="L228" s="30">
        <v>6051447.7999999998</v>
      </c>
      <c r="M228" s="9">
        <v>511343.18</v>
      </c>
      <c r="N228" s="9">
        <v>6051245.4000000004</v>
      </c>
      <c r="O228" s="31">
        <v>511287.98</v>
      </c>
      <c r="P228" s="37"/>
      <c r="Q228" s="38"/>
    </row>
    <row r="229" spans="1:17" s="17" customFormat="1" ht="15.75" outlineLevel="1">
      <c r="A229" s="227"/>
      <c r="B229" s="122" t="s">
        <v>359</v>
      </c>
      <c r="C229" s="13" t="s">
        <v>360</v>
      </c>
      <c r="D229" s="116" t="s">
        <v>2703</v>
      </c>
      <c r="E229" s="73">
        <f t="shared" si="4"/>
        <v>555</v>
      </c>
      <c r="F229" s="37">
        <v>555</v>
      </c>
      <c r="G229" s="8"/>
      <c r="H229" s="46"/>
      <c r="I229" s="106">
        <v>6.5</v>
      </c>
      <c r="J229" s="9"/>
      <c r="K229" s="46" t="s">
        <v>9</v>
      </c>
      <c r="L229" s="30">
        <v>6051241.4000000004</v>
      </c>
      <c r="M229" s="9">
        <v>512426.8</v>
      </c>
      <c r="N229" s="9">
        <v>6050716.0999999996</v>
      </c>
      <c r="O229" s="31">
        <v>512248.26</v>
      </c>
      <c r="P229" s="37"/>
      <c r="Q229" s="38"/>
    </row>
    <row r="230" spans="1:17" s="17" customFormat="1" ht="15.75" outlineLevel="1">
      <c r="A230" s="227"/>
      <c r="B230" s="122" t="s">
        <v>361</v>
      </c>
      <c r="C230" s="13" t="s">
        <v>261</v>
      </c>
      <c r="D230" s="116" t="s">
        <v>2703</v>
      </c>
      <c r="E230" s="73">
        <f t="shared" si="4"/>
        <v>143</v>
      </c>
      <c r="F230" s="37"/>
      <c r="G230" s="8">
        <v>143</v>
      </c>
      <c r="H230" s="46"/>
      <c r="I230" s="106">
        <v>4.5</v>
      </c>
      <c r="J230" s="9"/>
      <c r="K230" s="46" t="s">
        <v>20</v>
      </c>
      <c r="L230" s="30">
        <v>6051109.5999999996</v>
      </c>
      <c r="M230" s="9">
        <v>512382</v>
      </c>
      <c r="N230" s="9">
        <v>6051054.2999999998</v>
      </c>
      <c r="O230" s="31">
        <v>512513.75</v>
      </c>
      <c r="P230" s="37"/>
      <c r="Q230" s="38"/>
    </row>
    <row r="231" spans="1:17" s="17" customFormat="1" ht="15.75" outlineLevel="1">
      <c r="A231" s="227"/>
      <c r="B231" s="122" t="s">
        <v>362</v>
      </c>
      <c r="C231" s="13" t="s">
        <v>363</v>
      </c>
      <c r="D231" s="116" t="s">
        <v>2703</v>
      </c>
      <c r="E231" s="73">
        <f t="shared" si="4"/>
        <v>311</v>
      </c>
      <c r="F231" s="37">
        <v>311</v>
      </c>
      <c r="G231" s="8"/>
      <c r="H231" s="46"/>
      <c r="I231" s="106">
        <v>5.5</v>
      </c>
      <c r="J231" s="9"/>
      <c r="K231" s="46" t="s">
        <v>20</v>
      </c>
      <c r="L231" s="30">
        <v>6050977.9000000004</v>
      </c>
      <c r="M231" s="9">
        <v>512337.1</v>
      </c>
      <c r="N231" s="9">
        <v>6050855.7999999998</v>
      </c>
      <c r="O231" s="31">
        <v>512622.25</v>
      </c>
      <c r="P231" s="37"/>
      <c r="Q231" s="38"/>
    </row>
    <row r="232" spans="1:17" s="17" customFormat="1" ht="15.75" outlineLevel="1">
      <c r="A232" s="227"/>
      <c r="B232" s="122" t="s">
        <v>364</v>
      </c>
      <c r="C232" s="13" t="s">
        <v>365</v>
      </c>
      <c r="D232" s="116" t="s">
        <v>2703</v>
      </c>
      <c r="E232" s="73">
        <f t="shared" si="4"/>
        <v>247</v>
      </c>
      <c r="F232" s="37">
        <f>57+126+64</f>
        <v>247</v>
      </c>
      <c r="G232" s="8"/>
      <c r="H232" s="46"/>
      <c r="I232" s="187" t="s">
        <v>3269</v>
      </c>
      <c r="J232" s="188" t="s">
        <v>3497</v>
      </c>
      <c r="K232" s="46" t="s">
        <v>2058</v>
      </c>
      <c r="L232" s="30">
        <v>6051189.6699999999</v>
      </c>
      <c r="M232" s="9">
        <v>512146.39</v>
      </c>
      <c r="N232" s="9">
        <v>6051139.6100000003</v>
      </c>
      <c r="O232" s="31">
        <v>512384.53</v>
      </c>
      <c r="P232" s="37" t="s">
        <v>2345</v>
      </c>
      <c r="Q232" s="38">
        <v>440054711340</v>
      </c>
    </row>
    <row r="233" spans="1:17" s="17" customFormat="1" ht="15.75" outlineLevel="1">
      <c r="A233" s="227"/>
      <c r="B233" s="122" t="s">
        <v>366</v>
      </c>
      <c r="C233" s="13" t="s">
        <v>367</v>
      </c>
      <c r="D233" s="116" t="s">
        <v>2703</v>
      </c>
      <c r="E233" s="73">
        <f t="shared" si="4"/>
        <v>567</v>
      </c>
      <c r="F233" s="37">
        <v>274</v>
      </c>
      <c r="G233" s="8">
        <v>293</v>
      </c>
      <c r="H233" s="46"/>
      <c r="I233" s="187" t="s">
        <v>3270</v>
      </c>
      <c r="J233" s="9"/>
      <c r="K233" s="46" t="s">
        <v>9</v>
      </c>
      <c r="L233" s="30">
        <v>6050872.5</v>
      </c>
      <c r="M233" s="9">
        <v>512301.19</v>
      </c>
      <c r="N233" s="9">
        <v>6051196.7999999998</v>
      </c>
      <c r="O233" s="31">
        <v>511839.46</v>
      </c>
      <c r="P233" s="37"/>
      <c r="Q233" s="38"/>
    </row>
    <row r="234" spans="1:17" s="17" customFormat="1" ht="15.75" outlineLevel="1">
      <c r="A234" s="227"/>
      <c r="B234" s="122" t="s">
        <v>368</v>
      </c>
      <c r="C234" s="13" t="s">
        <v>369</v>
      </c>
      <c r="D234" s="116" t="s">
        <v>2703</v>
      </c>
      <c r="E234" s="73">
        <f t="shared" si="4"/>
        <v>503</v>
      </c>
      <c r="F234" s="37">
        <v>503</v>
      </c>
      <c r="G234" s="8"/>
      <c r="H234" s="46"/>
      <c r="I234" s="106">
        <v>5.5</v>
      </c>
      <c r="J234" s="9"/>
      <c r="K234" s="46" t="s">
        <v>9</v>
      </c>
      <c r="L234" s="30">
        <v>6051339.9000000004</v>
      </c>
      <c r="M234" s="9">
        <v>512213.9</v>
      </c>
      <c r="N234" s="9">
        <v>6050913.4000000004</v>
      </c>
      <c r="O234" s="31">
        <v>511949.98</v>
      </c>
      <c r="P234" s="37"/>
      <c r="Q234" s="38"/>
    </row>
    <row r="235" spans="1:17" s="17" customFormat="1" ht="15.75" outlineLevel="1">
      <c r="A235" s="227"/>
      <c r="B235" s="122" t="s">
        <v>370</v>
      </c>
      <c r="C235" s="13" t="s">
        <v>233</v>
      </c>
      <c r="D235" s="116" t="s">
        <v>2703</v>
      </c>
      <c r="E235" s="73">
        <f t="shared" si="4"/>
        <v>113</v>
      </c>
      <c r="F235" s="37">
        <v>113</v>
      </c>
      <c r="G235" s="8"/>
      <c r="H235" s="46"/>
      <c r="I235" s="30">
        <v>5</v>
      </c>
      <c r="J235" s="9"/>
      <c r="K235" s="46" t="s">
        <v>9</v>
      </c>
      <c r="L235" s="30">
        <v>6051150.5</v>
      </c>
      <c r="M235" s="9">
        <v>511879.5</v>
      </c>
      <c r="N235" s="9">
        <v>6051250.5</v>
      </c>
      <c r="O235" s="31">
        <v>511932.5</v>
      </c>
      <c r="P235" s="37"/>
      <c r="Q235" s="38"/>
    </row>
    <row r="236" spans="1:17" s="17" customFormat="1" ht="15.75" outlineLevel="1">
      <c r="A236" s="227"/>
      <c r="B236" s="122" t="s">
        <v>371</v>
      </c>
      <c r="C236" s="13" t="s">
        <v>319</v>
      </c>
      <c r="D236" s="116" t="s">
        <v>2701</v>
      </c>
      <c r="E236" s="73">
        <f t="shared" si="4"/>
        <v>187</v>
      </c>
      <c r="F236" s="37"/>
      <c r="G236" s="8">
        <v>187</v>
      </c>
      <c r="H236" s="46"/>
      <c r="I236" s="30">
        <v>5</v>
      </c>
      <c r="J236" s="9"/>
      <c r="K236" s="46" t="s">
        <v>9</v>
      </c>
      <c r="L236" s="30">
        <v>6051507.5999999996</v>
      </c>
      <c r="M236" s="9">
        <v>511848.29</v>
      </c>
      <c r="N236" s="9">
        <v>6051305.7999999998</v>
      </c>
      <c r="O236" s="31">
        <v>511754.05</v>
      </c>
      <c r="P236" s="37"/>
      <c r="Q236" s="38"/>
    </row>
    <row r="237" spans="1:17" s="17" customFormat="1" ht="15.75" outlineLevel="1">
      <c r="A237" s="227"/>
      <c r="B237" s="122" t="s">
        <v>371</v>
      </c>
      <c r="C237" s="13" t="s">
        <v>319</v>
      </c>
      <c r="D237" s="116" t="s">
        <v>2701</v>
      </c>
      <c r="E237" s="73">
        <f t="shared" si="4"/>
        <v>36</v>
      </c>
      <c r="F237" s="37">
        <v>36</v>
      </c>
      <c r="G237" s="8"/>
      <c r="H237" s="46"/>
      <c r="I237" s="30">
        <v>5</v>
      </c>
      <c r="J237" s="9"/>
      <c r="K237" s="46" t="s">
        <v>9</v>
      </c>
      <c r="L237" s="30">
        <v>6051328.0999999996</v>
      </c>
      <c r="M237" s="9">
        <v>511309.91</v>
      </c>
      <c r="N237" s="9">
        <v>6051286.5</v>
      </c>
      <c r="O237" s="31">
        <v>511451.49</v>
      </c>
      <c r="P237" s="37"/>
      <c r="Q237" s="38"/>
    </row>
    <row r="238" spans="1:17" s="17" customFormat="1" ht="15.75" outlineLevel="1">
      <c r="A238" s="227"/>
      <c r="B238" s="122" t="s">
        <v>372</v>
      </c>
      <c r="C238" s="13" t="s">
        <v>373</v>
      </c>
      <c r="D238" s="116" t="s">
        <v>2701</v>
      </c>
      <c r="E238" s="73">
        <f t="shared" si="4"/>
        <v>148</v>
      </c>
      <c r="F238" s="37"/>
      <c r="G238" s="8">
        <v>148</v>
      </c>
      <c r="H238" s="46"/>
      <c r="I238" s="106">
        <v>3.5</v>
      </c>
      <c r="J238" s="9"/>
      <c r="K238" s="46" t="s">
        <v>9</v>
      </c>
      <c r="L238" s="30">
        <v>6051396.0999999996</v>
      </c>
      <c r="M238" s="9">
        <v>511328.83</v>
      </c>
      <c r="N238" s="9">
        <v>6051307.4000000004</v>
      </c>
      <c r="O238" s="31">
        <v>511621.37</v>
      </c>
      <c r="P238" s="37"/>
      <c r="Q238" s="38"/>
    </row>
    <row r="239" spans="1:17" s="17" customFormat="1" ht="15.75" outlineLevel="1">
      <c r="A239" s="227"/>
      <c r="B239" s="122" t="s">
        <v>374</v>
      </c>
      <c r="C239" s="13" t="s">
        <v>375</v>
      </c>
      <c r="D239" s="116" t="s">
        <v>2701</v>
      </c>
      <c r="E239" s="73">
        <f t="shared" si="4"/>
        <v>307</v>
      </c>
      <c r="F239" s="37"/>
      <c r="G239" s="8">
        <v>307</v>
      </c>
      <c r="H239" s="46"/>
      <c r="I239" s="30">
        <v>4</v>
      </c>
      <c r="J239" s="9"/>
      <c r="K239" s="46" t="s">
        <v>9</v>
      </c>
      <c r="L239" s="30">
        <v>6051564.0999999996</v>
      </c>
      <c r="M239" s="9">
        <v>511727.38</v>
      </c>
      <c r="N239" s="9">
        <v>6051307.4000000004</v>
      </c>
      <c r="O239" s="31">
        <v>511621.37</v>
      </c>
      <c r="P239" s="37"/>
      <c r="Q239" s="38"/>
    </row>
    <row r="240" spans="1:17" s="17" customFormat="1" ht="15.75" outlineLevel="1">
      <c r="A240" s="227"/>
      <c r="B240" s="122" t="s">
        <v>376</v>
      </c>
      <c r="C240" s="13" t="s">
        <v>377</v>
      </c>
      <c r="D240" s="116" t="s">
        <v>2701</v>
      </c>
      <c r="E240" s="73">
        <f t="shared" si="4"/>
        <v>279</v>
      </c>
      <c r="F240" s="37"/>
      <c r="G240" s="8">
        <v>279</v>
      </c>
      <c r="H240" s="46"/>
      <c r="I240" s="30">
        <v>4</v>
      </c>
      <c r="J240" s="9"/>
      <c r="K240" s="46" t="s">
        <v>9</v>
      </c>
      <c r="L240" s="30">
        <v>6051453</v>
      </c>
      <c r="M240" s="9">
        <v>511352.67</v>
      </c>
      <c r="N240" s="9">
        <v>6051408.2999999998</v>
      </c>
      <c r="O240" s="31">
        <v>511519.69</v>
      </c>
      <c r="P240" s="37"/>
      <c r="Q240" s="38"/>
    </row>
    <row r="241" spans="1:17" s="17" customFormat="1" ht="15.75" outlineLevel="1">
      <c r="A241" s="227"/>
      <c r="B241" s="122" t="s">
        <v>378</v>
      </c>
      <c r="C241" s="13" t="s">
        <v>17</v>
      </c>
      <c r="D241" s="116" t="s">
        <v>2701</v>
      </c>
      <c r="E241" s="73">
        <f t="shared" si="4"/>
        <v>171</v>
      </c>
      <c r="F241" s="37">
        <v>4</v>
      </c>
      <c r="G241" s="8">
        <v>137</v>
      </c>
      <c r="H241" s="46">
        <v>30</v>
      </c>
      <c r="I241" s="187" t="s">
        <v>3271</v>
      </c>
      <c r="J241" s="188" t="s">
        <v>3498</v>
      </c>
      <c r="K241" s="46" t="s">
        <v>2058</v>
      </c>
      <c r="L241" s="30">
        <v>6051448.6900000004</v>
      </c>
      <c r="M241" s="9">
        <v>511256.77</v>
      </c>
      <c r="N241" s="9">
        <v>6051407.9100000001</v>
      </c>
      <c r="O241" s="31">
        <v>511522.23</v>
      </c>
      <c r="P241" s="37" t="s">
        <v>2344</v>
      </c>
      <c r="Q241" s="38">
        <v>440054714416</v>
      </c>
    </row>
    <row r="242" spans="1:17" s="17" customFormat="1" ht="15.75" outlineLevel="1">
      <c r="A242" s="227"/>
      <c r="B242" s="122" t="s">
        <v>379</v>
      </c>
      <c r="C242" s="13" t="s">
        <v>380</v>
      </c>
      <c r="D242" s="116" t="s">
        <v>2701</v>
      </c>
      <c r="E242" s="73">
        <f t="shared" si="4"/>
        <v>276</v>
      </c>
      <c r="F242" s="37">
        <v>276</v>
      </c>
      <c r="G242" s="8"/>
      <c r="H242" s="46"/>
      <c r="I242" s="106">
        <v>5.5</v>
      </c>
      <c r="J242" s="9"/>
      <c r="K242" s="46" t="s">
        <v>9</v>
      </c>
      <c r="L242" s="30">
        <v>6051443.2000000002</v>
      </c>
      <c r="M242" s="9">
        <v>511185.09</v>
      </c>
      <c r="N242" s="9">
        <v>6051336.5999999996</v>
      </c>
      <c r="O242" s="31">
        <v>511152.31</v>
      </c>
      <c r="P242" s="37"/>
      <c r="Q242" s="38"/>
    </row>
    <row r="243" spans="1:17" s="17" customFormat="1" ht="15.75" outlineLevel="1">
      <c r="A243" s="227"/>
      <c r="B243" s="122" t="s">
        <v>381</v>
      </c>
      <c r="C243" s="13" t="s">
        <v>382</v>
      </c>
      <c r="D243" s="116" t="s">
        <v>2701</v>
      </c>
      <c r="E243" s="73">
        <f t="shared" si="4"/>
        <v>112</v>
      </c>
      <c r="F243" s="37">
        <v>112</v>
      </c>
      <c r="G243" s="8"/>
      <c r="H243" s="46"/>
      <c r="I243" s="30">
        <v>8</v>
      </c>
      <c r="J243" s="9"/>
      <c r="K243" s="46" t="s">
        <v>9</v>
      </c>
      <c r="L243" s="30">
        <v>6051438.7000000002</v>
      </c>
      <c r="M243" s="9">
        <v>511122.54</v>
      </c>
      <c r="N243" s="9">
        <v>6051351.0999999996</v>
      </c>
      <c r="O243" s="31">
        <v>511105</v>
      </c>
      <c r="P243" s="37"/>
      <c r="Q243" s="38"/>
    </row>
    <row r="244" spans="1:17" s="17" customFormat="1" ht="15.75" outlineLevel="1">
      <c r="A244" s="227"/>
      <c r="B244" s="122" t="s">
        <v>383</v>
      </c>
      <c r="C244" s="13" t="s">
        <v>384</v>
      </c>
      <c r="D244" s="116" t="s">
        <v>2701</v>
      </c>
      <c r="E244" s="73">
        <f t="shared" si="4"/>
        <v>89</v>
      </c>
      <c r="F244" s="37">
        <v>89</v>
      </c>
      <c r="G244" s="8"/>
      <c r="H244" s="46"/>
      <c r="I244" s="30">
        <v>5</v>
      </c>
      <c r="J244" s="9"/>
      <c r="K244" s="46" t="s">
        <v>20</v>
      </c>
      <c r="L244" s="30">
        <v>6051379.7999999998</v>
      </c>
      <c r="M244" s="9">
        <v>511109.5</v>
      </c>
      <c r="N244" s="9">
        <v>6051405.7000000002</v>
      </c>
      <c r="O244" s="31">
        <v>511026.52</v>
      </c>
      <c r="P244" s="37"/>
      <c r="Q244" s="38"/>
    </row>
    <row r="245" spans="1:17" s="17" customFormat="1" ht="15.75" outlineLevel="1">
      <c r="A245" s="227"/>
      <c r="B245" s="122" t="s">
        <v>385</v>
      </c>
      <c r="C245" s="13" t="s">
        <v>386</v>
      </c>
      <c r="D245" s="116" t="s">
        <v>2701</v>
      </c>
      <c r="E245" s="73">
        <f t="shared" si="4"/>
        <v>87</v>
      </c>
      <c r="F245" s="37">
        <v>87</v>
      </c>
      <c r="G245" s="8"/>
      <c r="H245" s="46"/>
      <c r="I245" s="30">
        <v>8</v>
      </c>
      <c r="J245" s="9"/>
      <c r="K245" s="46" t="s">
        <v>9</v>
      </c>
      <c r="L245" s="30">
        <v>6051289.0999999996</v>
      </c>
      <c r="M245" s="9">
        <v>511299.1</v>
      </c>
      <c r="N245" s="9">
        <v>6051422.9000000004</v>
      </c>
      <c r="O245" s="31">
        <v>510874.76</v>
      </c>
      <c r="P245" s="37"/>
      <c r="Q245" s="38"/>
    </row>
    <row r="246" spans="1:17" s="17" customFormat="1" ht="15.75" outlineLevel="1">
      <c r="A246" s="227"/>
      <c r="B246" s="122" t="s">
        <v>387</v>
      </c>
      <c r="C246" s="13" t="s">
        <v>388</v>
      </c>
      <c r="D246" s="116" t="s">
        <v>2701</v>
      </c>
      <c r="E246" s="73">
        <f t="shared" si="4"/>
        <v>444</v>
      </c>
      <c r="F246" s="37">
        <v>354</v>
      </c>
      <c r="G246" s="8">
        <v>90</v>
      </c>
      <c r="H246" s="46"/>
      <c r="I246" s="187" t="s">
        <v>3272</v>
      </c>
      <c r="J246" s="188" t="s">
        <v>3499</v>
      </c>
      <c r="K246" s="46" t="s">
        <v>2058</v>
      </c>
      <c r="L246" s="30">
        <v>6051285.9199999999</v>
      </c>
      <c r="M246" s="9">
        <v>511292.77</v>
      </c>
      <c r="N246" s="9">
        <v>6051423.9100000001</v>
      </c>
      <c r="O246" s="31">
        <v>510870.97</v>
      </c>
      <c r="P246" s="37" t="s">
        <v>2346</v>
      </c>
      <c r="Q246" s="38">
        <v>440054714431</v>
      </c>
    </row>
    <row r="247" spans="1:17" s="17" customFormat="1" ht="15.75" outlineLevel="1">
      <c r="A247" s="227"/>
      <c r="B247" s="248" t="s">
        <v>389</v>
      </c>
      <c r="C247" s="249" t="s">
        <v>390</v>
      </c>
      <c r="D247" s="220" t="s">
        <v>2701</v>
      </c>
      <c r="E247" s="230">
        <f>SUM(F247:H248)</f>
        <v>799</v>
      </c>
      <c r="F247" s="37">
        <v>609</v>
      </c>
      <c r="G247" s="8"/>
      <c r="H247" s="46"/>
      <c r="I247" s="30">
        <v>8</v>
      </c>
      <c r="J247" s="9"/>
      <c r="K247" s="46" t="s">
        <v>9</v>
      </c>
      <c r="L247" s="30">
        <v>6050701.4000000004</v>
      </c>
      <c r="M247" s="9">
        <v>510677.03</v>
      </c>
      <c r="N247" s="9">
        <v>6051388.2300000004</v>
      </c>
      <c r="O247" s="31">
        <v>510961.41</v>
      </c>
      <c r="P247" s="37"/>
      <c r="Q247" s="38"/>
    </row>
    <row r="248" spans="1:17" s="17" customFormat="1" ht="15.75" outlineLevel="1">
      <c r="A248" s="227"/>
      <c r="B248" s="248"/>
      <c r="C248" s="249"/>
      <c r="D248" s="221"/>
      <c r="E248" s="230"/>
      <c r="F248" s="37">
        <v>190</v>
      </c>
      <c r="G248" s="8"/>
      <c r="H248" s="46"/>
      <c r="I248" s="106">
        <v>5.0999999999999996</v>
      </c>
      <c r="J248" s="9">
        <v>12.24</v>
      </c>
      <c r="K248" s="46" t="s">
        <v>2058</v>
      </c>
      <c r="L248" s="30">
        <v>6051388.2300000004</v>
      </c>
      <c r="M248" s="9">
        <v>510961.41</v>
      </c>
      <c r="N248" s="9">
        <v>6051215.9400000004</v>
      </c>
      <c r="O248" s="31">
        <v>51880.59</v>
      </c>
      <c r="P248" s="37" t="s">
        <v>2222</v>
      </c>
      <c r="Q248" s="38">
        <v>440053555472</v>
      </c>
    </row>
    <row r="249" spans="1:17" s="17" customFormat="1" ht="15.75" outlineLevel="1">
      <c r="A249" s="227"/>
      <c r="B249" s="122" t="s">
        <v>391</v>
      </c>
      <c r="C249" s="13" t="s">
        <v>392</v>
      </c>
      <c r="D249" s="116" t="s">
        <v>2701</v>
      </c>
      <c r="E249" s="73">
        <f t="shared" ref="E249:E312" si="6">SUM(F249:H249)</f>
        <v>330</v>
      </c>
      <c r="F249" s="37"/>
      <c r="G249" s="8">
        <v>330</v>
      </c>
      <c r="H249" s="46"/>
      <c r="I249" s="187" t="s">
        <v>3249</v>
      </c>
      <c r="J249" s="9"/>
      <c r="K249" s="46" t="s">
        <v>9</v>
      </c>
      <c r="L249" s="30">
        <v>6050485.7999999998</v>
      </c>
      <c r="M249" s="9">
        <v>510926.67</v>
      </c>
      <c r="N249" s="9">
        <v>6050358.4000000004</v>
      </c>
      <c r="O249" s="31">
        <v>511334.28</v>
      </c>
      <c r="P249" s="37"/>
      <c r="Q249" s="38"/>
    </row>
    <row r="250" spans="1:17" s="17" customFormat="1" ht="15.75" outlineLevel="1">
      <c r="A250" s="227"/>
      <c r="B250" s="122" t="s">
        <v>393</v>
      </c>
      <c r="C250" s="13" t="s">
        <v>394</v>
      </c>
      <c r="D250" s="116" t="s">
        <v>2701</v>
      </c>
      <c r="E250" s="73">
        <f t="shared" si="6"/>
        <v>433</v>
      </c>
      <c r="F250" s="37"/>
      <c r="G250" s="8">
        <v>433</v>
      </c>
      <c r="H250" s="46"/>
      <c r="I250" s="30">
        <v>3</v>
      </c>
      <c r="J250" s="9"/>
      <c r="K250" s="46" t="s">
        <v>73</v>
      </c>
      <c r="L250" s="30">
        <v>6049791.7000000002</v>
      </c>
      <c r="M250" s="9">
        <v>510843.28</v>
      </c>
      <c r="N250" s="9">
        <v>6049652.7999999998</v>
      </c>
      <c r="O250" s="31">
        <v>511599.88</v>
      </c>
      <c r="P250" s="37"/>
      <c r="Q250" s="38"/>
    </row>
    <row r="251" spans="1:17" s="17" customFormat="1" ht="15.75" outlineLevel="1">
      <c r="A251" s="227"/>
      <c r="B251" s="122" t="s">
        <v>395</v>
      </c>
      <c r="C251" s="13" t="s">
        <v>396</v>
      </c>
      <c r="D251" s="116" t="s">
        <v>2704</v>
      </c>
      <c r="E251" s="73">
        <f t="shared" si="6"/>
        <v>834</v>
      </c>
      <c r="F251" s="37"/>
      <c r="G251" s="8">
        <v>834</v>
      </c>
      <c r="H251" s="46"/>
      <c r="I251" s="30">
        <v>4</v>
      </c>
      <c r="J251" s="9"/>
      <c r="K251" s="46" t="s">
        <v>13</v>
      </c>
      <c r="L251" s="30">
        <v>6049888.7999999998</v>
      </c>
      <c r="M251" s="9">
        <v>512601.56</v>
      </c>
      <c r="N251" s="9">
        <v>6050518.7999999998</v>
      </c>
      <c r="O251" s="31">
        <v>511710.38</v>
      </c>
      <c r="P251" s="37"/>
      <c r="Q251" s="38"/>
    </row>
    <row r="252" spans="1:17" s="17" customFormat="1" ht="15.75" outlineLevel="1">
      <c r="A252" s="227"/>
      <c r="B252" s="122" t="s">
        <v>397</v>
      </c>
      <c r="C252" s="13" t="s">
        <v>398</v>
      </c>
      <c r="D252" s="116" t="s">
        <v>2705</v>
      </c>
      <c r="E252" s="73">
        <f t="shared" si="6"/>
        <v>912</v>
      </c>
      <c r="F252" s="37"/>
      <c r="G252" s="8">
        <v>912</v>
      </c>
      <c r="H252" s="46"/>
      <c r="I252" s="30">
        <v>3</v>
      </c>
      <c r="J252" s="9"/>
      <c r="K252" s="46" t="s">
        <v>73</v>
      </c>
      <c r="L252" s="30">
        <v>6050309.2000000002</v>
      </c>
      <c r="M252" s="9">
        <v>511820.79999999999</v>
      </c>
      <c r="N252" s="9">
        <v>6048843.4000000004</v>
      </c>
      <c r="O252" s="31">
        <v>515198.86</v>
      </c>
      <c r="P252" s="37"/>
      <c r="Q252" s="38"/>
    </row>
    <row r="253" spans="1:17" s="17" customFormat="1" ht="15.75" outlineLevel="1">
      <c r="A253" s="227"/>
      <c r="B253" s="122" t="s">
        <v>399</v>
      </c>
      <c r="C253" s="13" t="s">
        <v>400</v>
      </c>
      <c r="D253" s="116" t="s">
        <v>2706</v>
      </c>
      <c r="E253" s="73">
        <f t="shared" si="6"/>
        <v>3653</v>
      </c>
      <c r="F253" s="37"/>
      <c r="G253" s="8">
        <v>3653</v>
      </c>
      <c r="H253" s="46"/>
      <c r="I253" s="187" t="s">
        <v>3267</v>
      </c>
      <c r="J253" s="9"/>
      <c r="K253" s="46" t="s">
        <v>9</v>
      </c>
      <c r="L253" s="30">
        <v>6050959.5999999996</v>
      </c>
      <c r="M253" s="9">
        <v>510574.18</v>
      </c>
      <c r="N253" s="9">
        <v>6051225.7999999998</v>
      </c>
      <c r="O253" s="31">
        <v>510884.94</v>
      </c>
      <c r="P253" s="37"/>
      <c r="Q253" s="38"/>
    </row>
    <row r="254" spans="1:17" s="17" customFormat="1" ht="15.75" outlineLevel="1">
      <c r="A254" s="227"/>
      <c r="B254" s="122" t="s">
        <v>401</v>
      </c>
      <c r="C254" s="13" t="s">
        <v>402</v>
      </c>
      <c r="D254" s="116" t="s">
        <v>2701</v>
      </c>
      <c r="E254" s="73">
        <f t="shared" si="6"/>
        <v>480</v>
      </c>
      <c r="F254" s="37">
        <v>480</v>
      </c>
      <c r="G254" s="8"/>
      <c r="H254" s="46"/>
      <c r="I254" s="30">
        <v>6</v>
      </c>
      <c r="J254" s="9"/>
      <c r="K254" s="46" t="s">
        <v>9</v>
      </c>
      <c r="L254" s="30">
        <v>6051226.7999999998</v>
      </c>
      <c r="M254" s="9">
        <v>510511.82</v>
      </c>
      <c r="N254" s="9">
        <v>6051455.4000000004</v>
      </c>
      <c r="O254" s="31">
        <v>510135.03</v>
      </c>
      <c r="P254" s="37"/>
      <c r="Q254" s="38"/>
    </row>
    <row r="255" spans="1:17" s="17" customFormat="1" ht="15.75" outlineLevel="1">
      <c r="A255" s="227"/>
      <c r="B255" s="122" t="s">
        <v>403</v>
      </c>
      <c r="C255" s="13" t="s">
        <v>106</v>
      </c>
      <c r="D255" s="116" t="s">
        <v>2707</v>
      </c>
      <c r="E255" s="73">
        <f t="shared" si="6"/>
        <v>480</v>
      </c>
      <c r="F255" s="37"/>
      <c r="G255" s="8">
        <v>480</v>
      </c>
      <c r="H255" s="46"/>
      <c r="I255" s="30">
        <v>3</v>
      </c>
      <c r="J255" s="9"/>
      <c r="K255" s="46" t="s">
        <v>9</v>
      </c>
      <c r="L255" s="30">
        <v>6051455.4000000004</v>
      </c>
      <c r="M255" s="9">
        <v>510135.03</v>
      </c>
      <c r="N255" s="9">
        <v>6051483.4000000004</v>
      </c>
      <c r="O255" s="31">
        <v>509868.79</v>
      </c>
      <c r="P255" s="37"/>
      <c r="Q255" s="38"/>
    </row>
    <row r="256" spans="1:17" s="17" customFormat="1" ht="15.75" outlineLevel="1">
      <c r="A256" s="227"/>
      <c r="B256" s="122" t="s">
        <v>404</v>
      </c>
      <c r="C256" s="13" t="s">
        <v>405</v>
      </c>
      <c r="D256" s="116" t="s">
        <v>2707</v>
      </c>
      <c r="E256" s="73">
        <f t="shared" si="6"/>
        <v>291</v>
      </c>
      <c r="F256" s="37"/>
      <c r="G256" s="8">
        <v>291</v>
      </c>
      <c r="H256" s="46"/>
      <c r="I256" s="30">
        <v>3</v>
      </c>
      <c r="J256" s="9"/>
      <c r="K256" s="46" t="s">
        <v>73</v>
      </c>
      <c r="L256" s="30">
        <v>6050951.0999999996</v>
      </c>
      <c r="M256" s="9">
        <v>510576.15</v>
      </c>
      <c r="N256" s="9">
        <v>6049963.9000000004</v>
      </c>
      <c r="O256" s="31">
        <v>509594.51</v>
      </c>
      <c r="P256" s="37"/>
      <c r="Q256" s="38"/>
    </row>
    <row r="257" spans="1:17" s="17" customFormat="1" ht="15.75" outlineLevel="1">
      <c r="A257" s="227"/>
      <c r="B257" s="122" t="s">
        <v>406</v>
      </c>
      <c r="C257" s="13" t="s">
        <v>407</v>
      </c>
      <c r="D257" s="116" t="s">
        <v>2707</v>
      </c>
      <c r="E257" s="73">
        <f t="shared" si="6"/>
        <v>1497</v>
      </c>
      <c r="F257" s="37">
        <v>981</v>
      </c>
      <c r="G257" s="8">
        <v>516</v>
      </c>
      <c r="H257" s="46"/>
      <c r="I257" s="30">
        <v>6</v>
      </c>
      <c r="J257" s="9"/>
      <c r="K257" s="46" t="s">
        <v>9</v>
      </c>
      <c r="L257" s="30">
        <v>6049127.5</v>
      </c>
      <c r="M257" s="9">
        <v>509062.5</v>
      </c>
      <c r="N257" s="9">
        <v>6049963.9000000004</v>
      </c>
      <c r="O257" s="31">
        <v>509594.51</v>
      </c>
      <c r="P257" s="37"/>
      <c r="Q257" s="38"/>
    </row>
    <row r="258" spans="1:17" s="17" customFormat="1" ht="15.75" outlineLevel="1">
      <c r="A258" s="227"/>
      <c r="B258" s="122" t="s">
        <v>408</v>
      </c>
      <c r="C258" s="13" t="s">
        <v>409</v>
      </c>
      <c r="D258" s="116" t="s">
        <v>2708</v>
      </c>
      <c r="E258" s="73">
        <f t="shared" si="6"/>
        <v>1033</v>
      </c>
      <c r="F258" s="37"/>
      <c r="G258" s="8">
        <v>1033</v>
      </c>
      <c r="H258" s="46"/>
      <c r="I258" s="30">
        <v>6</v>
      </c>
      <c r="J258" s="9"/>
      <c r="K258" s="46" t="s">
        <v>9</v>
      </c>
      <c r="L258" s="30">
        <v>6050404.2999999998</v>
      </c>
      <c r="M258" s="9">
        <v>509856.5</v>
      </c>
      <c r="N258" s="9">
        <v>6050738</v>
      </c>
      <c r="O258" s="31">
        <v>509049.7</v>
      </c>
      <c r="P258" s="37"/>
      <c r="Q258" s="38"/>
    </row>
    <row r="259" spans="1:17" s="17" customFormat="1" ht="15.75" outlineLevel="1">
      <c r="A259" s="227"/>
      <c r="B259" s="122" t="s">
        <v>410</v>
      </c>
      <c r="C259" s="13" t="s">
        <v>119</v>
      </c>
      <c r="D259" s="116" t="s">
        <v>2707</v>
      </c>
      <c r="E259" s="73">
        <f t="shared" si="6"/>
        <v>924</v>
      </c>
      <c r="F259" s="37">
        <v>402</v>
      </c>
      <c r="G259" s="8">
        <v>522</v>
      </c>
      <c r="H259" s="46"/>
      <c r="I259" s="30">
        <v>6</v>
      </c>
      <c r="J259" s="9"/>
      <c r="K259" s="46" t="s">
        <v>9</v>
      </c>
      <c r="L259" s="30">
        <v>6050738</v>
      </c>
      <c r="M259" s="9">
        <v>509049.7</v>
      </c>
      <c r="N259" s="9">
        <v>6050540.7000000002</v>
      </c>
      <c r="O259" s="31">
        <v>508039.85</v>
      </c>
      <c r="P259" s="37"/>
      <c r="Q259" s="38"/>
    </row>
    <row r="260" spans="1:17" s="17" customFormat="1" ht="15.75" outlineLevel="1">
      <c r="A260" s="227"/>
      <c r="B260" s="122" t="s">
        <v>411</v>
      </c>
      <c r="C260" s="13" t="s">
        <v>412</v>
      </c>
      <c r="D260" s="116" t="s">
        <v>2709</v>
      </c>
      <c r="E260" s="73">
        <f t="shared" si="6"/>
        <v>1065</v>
      </c>
      <c r="F260" s="37"/>
      <c r="G260" s="8">
        <v>1065</v>
      </c>
      <c r="H260" s="46"/>
      <c r="I260" s="30">
        <v>6</v>
      </c>
      <c r="J260" s="9"/>
      <c r="K260" s="46" t="s">
        <v>9</v>
      </c>
      <c r="L260" s="30">
        <v>6050658.5</v>
      </c>
      <c r="M260" s="9">
        <v>508527.95</v>
      </c>
      <c r="N260" s="9">
        <v>6051140.2000000002</v>
      </c>
      <c r="O260" s="31">
        <v>508701.23</v>
      </c>
      <c r="P260" s="37"/>
      <c r="Q260" s="38"/>
    </row>
    <row r="261" spans="1:17" s="17" customFormat="1" ht="15.75" outlineLevel="1">
      <c r="A261" s="227"/>
      <c r="B261" s="122" t="s">
        <v>413</v>
      </c>
      <c r="C261" s="13" t="s">
        <v>414</v>
      </c>
      <c r="D261" s="116" t="s">
        <v>2709</v>
      </c>
      <c r="E261" s="73">
        <f t="shared" si="6"/>
        <v>515</v>
      </c>
      <c r="F261" s="37"/>
      <c r="G261" s="8">
        <v>515</v>
      </c>
      <c r="H261" s="46"/>
      <c r="I261" s="30">
        <v>3</v>
      </c>
      <c r="J261" s="9"/>
      <c r="K261" s="46" t="s">
        <v>73</v>
      </c>
      <c r="L261" s="30">
        <v>6050134.4000000004</v>
      </c>
      <c r="M261" s="9">
        <v>508583.47</v>
      </c>
      <c r="N261" s="9">
        <v>6050664</v>
      </c>
      <c r="O261" s="31">
        <v>508516.19</v>
      </c>
      <c r="P261" s="37"/>
      <c r="Q261" s="38"/>
    </row>
    <row r="262" spans="1:17" s="17" customFormat="1" ht="15.75" outlineLevel="1">
      <c r="A262" s="227"/>
      <c r="B262" s="122" t="s">
        <v>415</v>
      </c>
      <c r="C262" s="13" t="s">
        <v>416</v>
      </c>
      <c r="D262" s="116" t="s">
        <v>2709</v>
      </c>
      <c r="E262" s="73">
        <f t="shared" si="6"/>
        <v>558</v>
      </c>
      <c r="F262" s="37"/>
      <c r="G262" s="8">
        <v>558</v>
      </c>
      <c r="H262" s="46"/>
      <c r="I262" s="30">
        <v>3</v>
      </c>
      <c r="J262" s="9"/>
      <c r="K262" s="46" t="s">
        <v>73</v>
      </c>
      <c r="L262" s="30">
        <v>6049692.5999999996</v>
      </c>
      <c r="M262" s="9">
        <v>508158.95</v>
      </c>
      <c r="N262" s="9">
        <v>6050134.4000000004</v>
      </c>
      <c r="O262" s="31">
        <v>508583.47</v>
      </c>
      <c r="P262" s="37"/>
      <c r="Q262" s="38"/>
    </row>
    <row r="263" spans="1:17" s="17" customFormat="1" ht="15.75" outlineLevel="1">
      <c r="A263" s="227"/>
      <c r="B263" s="122" t="s">
        <v>417</v>
      </c>
      <c r="C263" s="13" t="s">
        <v>418</v>
      </c>
      <c r="D263" s="116" t="s">
        <v>2710</v>
      </c>
      <c r="E263" s="73">
        <f t="shared" si="6"/>
        <v>648</v>
      </c>
      <c r="F263" s="37"/>
      <c r="G263" s="8"/>
      <c r="H263" s="46">
        <v>648</v>
      </c>
      <c r="I263" s="30">
        <v>3</v>
      </c>
      <c r="J263" s="9"/>
      <c r="K263" s="46" t="s">
        <v>73</v>
      </c>
      <c r="L263" s="30">
        <v>6049309.0999999996</v>
      </c>
      <c r="M263" s="9">
        <v>509083.54</v>
      </c>
      <c r="N263" s="9">
        <v>6052133.4000000004</v>
      </c>
      <c r="O263" s="31">
        <v>508495.46</v>
      </c>
      <c r="P263" s="37"/>
      <c r="Q263" s="38"/>
    </row>
    <row r="264" spans="1:17" s="17" customFormat="1" ht="31.5" customHeight="1" outlineLevel="1">
      <c r="A264" s="227"/>
      <c r="B264" s="122" t="s">
        <v>419</v>
      </c>
      <c r="C264" s="190" t="s">
        <v>420</v>
      </c>
      <c r="D264" s="117" t="s">
        <v>2711</v>
      </c>
      <c r="E264" s="73">
        <f t="shared" si="6"/>
        <v>3758</v>
      </c>
      <c r="F264" s="37"/>
      <c r="G264" s="8">
        <v>3758</v>
      </c>
      <c r="H264" s="46"/>
      <c r="I264" s="30">
        <v>6</v>
      </c>
      <c r="J264" s="9"/>
      <c r="K264" s="46" t="s">
        <v>9</v>
      </c>
      <c r="L264" s="30">
        <v>6051688.4000000004</v>
      </c>
      <c r="M264" s="9">
        <v>508180.99</v>
      </c>
      <c r="N264" s="9">
        <v>6051173</v>
      </c>
      <c r="O264" s="31">
        <v>507151.1</v>
      </c>
      <c r="P264" s="37"/>
      <c r="Q264" s="38"/>
    </row>
    <row r="265" spans="1:17" s="17" customFormat="1" ht="15.75" outlineLevel="1">
      <c r="A265" s="227"/>
      <c r="B265" s="122" t="s">
        <v>421</v>
      </c>
      <c r="C265" s="13" t="s">
        <v>422</v>
      </c>
      <c r="D265" s="116" t="s">
        <v>2712</v>
      </c>
      <c r="E265" s="73">
        <f t="shared" si="6"/>
        <v>1319</v>
      </c>
      <c r="F265" s="37"/>
      <c r="G265" s="8">
        <v>1319</v>
      </c>
      <c r="H265" s="46"/>
      <c r="I265" s="30">
        <v>3</v>
      </c>
      <c r="J265" s="9"/>
      <c r="K265" s="46" t="s">
        <v>73</v>
      </c>
      <c r="L265" s="30">
        <v>6052707.0999999996</v>
      </c>
      <c r="M265" s="9">
        <v>506183</v>
      </c>
      <c r="N265" s="9">
        <v>6051578.2000000002</v>
      </c>
      <c r="O265" s="31">
        <v>506442.74</v>
      </c>
      <c r="P265" s="37"/>
      <c r="Q265" s="38"/>
    </row>
    <row r="266" spans="1:17" s="17" customFormat="1" ht="15.75" outlineLevel="1">
      <c r="A266" s="227"/>
      <c r="B266" s="122" t="s">
        <v>423</v>
      </c>
      <c r="C266" s="13" t="s">
        <v>424</v>
      </c>
      <c r="D266" s="116" t="s">
        <v>2713</v>
      </c>
      <c r="E266" s="73">
        <f t="shared" si="6"/>
        <v>1645</v>
      </c>
      <c r="F266" s="37"/>
      <c r="G266" s="8">
        <v>1645</v>
      </c>
      <c r="H266" s="46"/>
      <c r="I266" s="30">
        <v>5</v>
      </c>
      <c r="J266" s="9"/>
      <c r="K266" s="46" t="s">
        <v>20</v>
      </c>
      <c r="L266" s="30">
        <v>6051893.7000000002</v>
      </c>
      <c r="M266" s="9">
        <v>510314.21</v>
      </c>
      <c r="N266" s="9">
        <v>6052026.9000000004</v>
      </c>
      <c r="O266" s="31">
        <v>510544.65</v>
      </c>
      <c r="P266" s="37"/>
      <c r="Q266" s="38"/>
    </row>
    <row r="267" spans="1:17" s="17" customFormat="1" ht="15.75" outlineLevel="1">
      <c r="A267" s="227"/>
      <c r="B267" s="122" t="s">
        <v>425</v>
      </c>
      <c r="C267" s="13" t="s">
        <v>426</v>
      </c>
      <c r="D267" s="116" t="s">
        <v>2707</v>
      </c>
      <c r="E267" s="73">
        <f t="shared" si="6"/>
        <v>357</v>
      </c>
      <c r="F267" s="37"/>
      <c r="G267" s="8">
        <v>357</v>
      </c>
      <c r="H267" s="46"/>
      <c r="I267" s="30">
        <v>6</v>
      </c>
      <c r="J267" s="9"/>
      <c r="K267" s="46" t="s">
        <v>9</v>
      </c>
      <c r="L267" s="30">
        <v>6052041.5999999996</v>
      </c>
      <c r="M267" s="9">
        <v>509728.56</v>
      </c>
      <c r="N267" s="9">
        <v>6055700.2000000002</v>
      </c>
      <c r="O267" s="31">
        <v>506902.14</v>
      </c>
      <c r="P267" s="37"/>
      <c r="Q267" s="38"/>
    </row>
    <row r="268" spans="1:17" s="17" customFormat="1" ht="48" customHeight="1" outlineLevel="1">
      <c r="A268" s="227"/>
      <c r="B268" s="122" t="s">
        <v>427</v>
      </c>
      <c r="C268" s="13" t="s">
        <v>428</v>
      </c>
      <c r="D268" s="117" t="s">
        <v>2714</v>
      </c>
      <c r="E268" s="73">
        <f t="shared" si="6"/>
        <v>5374</v>
      </c>
      <c r="F268" s="37"/>
      <c r="G268" s="8">
        <v>5374</v>
      </c>
      <c r="H268" s="46"/>
      <c r="I268" s="30">
        <v>6</v>
      </c>
      <c r="J268" s="9"/>
      <c r="K268" s="46" t="s">
        <v>9</v>
      </c>
      <c r="L268" s="30">
        <v>6055153.2999999998</v>
      </c>
      <c r="M268" s="9">
        <v>508247.82</v>
      </c>
      <c r="N268" s="9">
        <v>6055470.5999999996</v>
      </c>
      <c r="O268" s="31">
        <v>508604.88</v>
      </c>
      <c r="P268" s="37"/>
      <c r="Q268" s="38"/>
    </row>
    <row r="269" spans="1:17" s="17" customFormat="1" ht="15.75" outlineLevel="1">
      <c r="A269" s="227"/>
      <c r="B269" s="122" t="s">
        <v>429</v>
      </c>
      <c r="C269" s="13" t="s">
        <v>430</v>
      </c>
      <c r="D269" s="116" t="s">
        <v>2715</v>
      </c>
      <c r="E269" s="73">
        <f t="shared" si="6"/>
        <v>489</v>
      </c>
      <c r="F269" s="37"/>
      <c r="G269" s="8">
        <v>489</v>
      </c>
      <c r="H269" s="46"/>
      <c r="I269" s="30">
        <v>4</v>
      </c>
      <c r="J269" s="9"/>
      <c r="K269" s="46" t="s">
        <v>13</v>
      </c>
      <c r="L269" s="30">
        <v>6052582.5999999996</v>
      </c>
      <c r="M269" s="9">
        <v>507343.68</v>
      </c>
      <c r="N269" s="9">
        <v>6053677.7999999998</v>
      </c>
      <c r="O269" s="31">
        <v>507309.16</v>
      </c>
      <c r="P269" s="37"/>
      <c r="Q269" s="38"/>
    </row>
    <row r="270" spans="1:17" s="17" customFormat="1" ht="15.75" outlineLevel="1">
      <c r="A270" s="227"/>
      <c r="B270" s="122" t="s">
        <v>431</v>
      </c>
      <c r="C270" s="13" t="s">
        <v>432</v>
      </c>
      <c r="D270" s="116" t="s">
        <v>2716</v>
      </c>
      <c r="E270" s="73">
        <f t="shared" si="6"/>
        <v>1113</v>
      </c>
      <c r="F270" s="37"/>
      <c r="G270" s="8">
        <v>1113</v>
      </c>
      <c r="H270" s="46"/>
      <c r="I270" s="30">
        <v>6</v>
      </c>
      <c r="J270" s="9"/>
      <c r="K270" s="46" t="s">
        <v>9</v>
      </c>
      <c r="L270" s="30">
        <v>6054522.5999999996</v>
      </c>
      <c r="M270" s="9">
        <v>506261.37</v>
      </c>
      <c r="N270" s="9">
        <v>6053677.7999999998</v>
      </c>
      <c r="O270" s="31">
        <v>507309.16</v>
      </c>
      <c r="P270" s="37"/>
      <c r="Q270" s="38"/>
    </row>
    <row r="271" spans="1:17" s="17" customFormat="1" ht="15.75" outlineLevel="1">
      <c r="A271" s="227"/>
      <c r="B271" s="122" t="s">
        <v>433</v>
      </c>
      <c r="C271" s="13" t="s">
        <v>28</v>
      </c>
      <c r="D271" s="116" t="s">
        <v>2717</v>
      </c>
      <c r="E271" s="73">
        <f t="shared" si="6"/>
        <v>1749</v>
      </c>
      <c r="F271" s="37"/>
      <c r="G271" s="8">
        <v>1749</v>
      </c>
      <c r="H271" s="46"/>
      <c r="I271" s="30">
        <v>6</v>
      </c>
      <c r="J271" s="9"/>
      <c r="K271" s="46" t="s">
        <v>9</v>
      </c>
      <c r="L271" s="30">
        <v>6054500.0999999996</v>
      </c>
      <c r="M271" s="9">
        <v>506573.75</v>
      </c>
      <c r="N271" s="9">
        <v>6054328</v>
      </c>
      <c r="O271" s="31">
        <v>506241.66</v>
      </c>
      <c r="P271" s="37"/>
      <c r="Q271" s="38"/>
    </row>
    <row r="272" spans="1:17" s="17" customFormat="1" ht="15.75" outlineLevel="1">
      <c r="A272" s="227"/>
      <c r="B272" s="122" t="s">
        <v>434</v>
      </c>
      <c r="C272" s="13" t="s">
        <v>435</v>
      </c>
      <c r="D272" s="116" t="s">
        <v>2717</v>
      </c>
      <c r="E272" s="73">
        <f t="shared" si="6"/>
        <v>489</v>
      </c>
      <c r="F272" s="37"/>
      <c r="G272" s="8">
        <v>489</v>
      </c>
      <c r="H272" s="46"/>
      <c r="I272" s="30">
        <v>5</v>
      </c>
      <c r="J272" s="9"/>
      <c r="K272" s="46" t="s">
        <v>20</v>
      </c>
      <c r="L272" s="30">
        <v>6052622.5</v>
      </c>
      <c r="M272" s="9">
        <v>507042.84</v>
      </c>
      <c r="N272" s="9">
        <v>6052809.5</v>
      </c>
      <c r="O272" s="31">
        <v>507053.37</v>
      </c>
      <c r="P272" s="37"/>
      <c r="Q272" s="38"/>
    </row>
    <row r="273" spans="1:17" s="17" customFormat="1" ht="15.75" outlineLevel="1">
      <c r="A273" s="227"/>
      <c r="B273" s="122" t="s">
        <v>436</v>
      </c>
      <c r="C273" s="13" t="s">
        <v>437</v>
      </c>
      <c r="D273" s="116" t="s">
        <v>2716</v>
      </c>
      <c r="E273" s="73">
        <f t="shared" si="6"/>
        <v>212</v>
      </c>
      <c r="F273" s="37"/>
      <c r="G273" s="8">
        <v>212</v>
      </c>
      <c r="H273" s="46"/>
      <c r="I273" s="30">
        <v>4</v>
      </c>
      <c r="J273" s="9"/>
      <c r="K273" s="46" t="s">
        <v>13</v>
      </c>
      <c r="L273" s="30">
        <v>6052703.5</v>
      </c>
      <c r="M273" s="9">
        <v>506776.63</v>
      </c>
      <c r="N273" s="9">
        <v>6053701</v>
      </c>
      <c r="O273" s="31">
        <v>506723.27</v>
      </c>
      <c r="P273" s="37"/>
      <c r="Q273" s="38"/>
    </row>
    <row r="274" spans="1:17" s="17" customFormat="1" ht="15.75" outlineLevel="1">
      <c r="A274" s="227"/>
      <c r="B274" s="122" t="s">
        <v>438</v>
      </c>
      <c r="C274" s="13" t="s">
        <v>439</v>
      </c>
      <c r="D274" s="116" t="s">
        <v>2716</v>
      </c>
      <c r="E274" s="73">
        <f t="shared" si="6"/>
        <v>1013</v>
      </c>
      <c r="F274" s="37"/>
      <c r="G274" s="8">
        <v>1013</v>
      </c>
      <c r="H274" s="46"/>
      <c r="I274" s="187" t="s">
        <v>3249</v>
      </c>
      <c r="J274" s="9"/>
      <c r="K274" s="46" t="s">
        <v>20</v>
      </c>
      <c r="L274" s="30">
        <v>6053083.7999999998</v>
      </c>
      <c r="M274" s="9">
        <v>505985.45</v>
      </c>
      <c r="N274" s="9">
        <v>6053263.7000000002</v>
      </c>
      <c r="O274" s="31">
        <v>504583.21</v>
      </c>
      <c r="P274" s="37"/>
      <c r="Q274" s="38"/>
    </row>
    <row r="275" spans="1:17" s="17" customFormat="1" ht="15.75" outlineLevel="1">
      <c r="A275" s="227"/>
      <c r="B275" s="122" t="s">
        <v>440</v>
      </c>
      <c r="C275" s="13" t="s">
        <v>441</v>
      </c>
      <c r="D275" s="116" t="s">
        <v>2718</v>
      </c>
      <c r="E275" s="73">
        <f t="shared" si="6"/>
        <v>1447</v>
      </c>
      <c r="F275" s="37"/>
      <c r="G275" s="8">
        <v>1447</v>
      </c>
      <c r="H275" s="46"/>
      <c r="I275" s="30">
        <v>4</v>
      </c>
      <c r="J275" s="9"/>
      <c r="K275" s="46" t="s">
        <v>20</v>
      </c>
      <c r="L275" s="30">
        <v>6053866.2000000002</v>
      </c>
      <c r="M275" s="9">
        <v>506176.52</v>
      </c>
      <c r="N275" s="9">
        <v>6054089.7000000002</v>
      </c>
      <c r="O275" s="31">
        <v>505123.98</v>
      </c>
      <c r="P275" s="37"/>
      <c r="Q275" s="38"/>
    </row>
    <row r="276" spans="1:17" s="17" customFormat="1" ht="15.75" outlineLevel="1">
      <c r="A276" s="227"/>
      <c r="B276" s="122" t="s">
        <v>442</v>
      </c>
      <c r="C276" s="13" t="s">
        <v>443</v>
      </c>
      <c r="D276" s="116" t="s">
        <v>2719</v>
      </c>
      <c r="E276" s="73">
        <f t="shared" si="6"/>
        <v>1078</v>
      </c>
      <c r="F276" s="37"/>
      <c r="G276" s="8"/>
      <c r="H276" s="46">
        <v>1078</v>
      </c>
      <c r="I276" s="30">
        <v>4</v>
      </c>
      <c r="J276" s="9"/>
      <c r="K276" s="46" t="s">
        <v>13</v>
      </c>
      <c r="L276" s="30">
        <v>6054522.5999999996</v>
      </c>
      <c r="M276" s="9">
        <v>506261.37</v>
      </c>
      <c r="N276" s="9">
        <v>6056841.4000000004</v>
      </c>
      <c r="O276" s="31">
        <v>506314.63</v>
      </c>
      <c r="P276" s="37"/>
      <c r="Q276" s="38"/>
    </row>
    <row r="277" spans="1:17" s="17" customFormat="1" ht="15.75" outlineLevel="1">
      <c r="A277" s="227"/>
      <c r="B277" s="122" t="s">
        <v>444</v>
      </c>
      <c r="C277" s="13" t="s">
        <v>34</v>
      </c>
      <c r="D277" s="116" t="s">
        <v>2720</v>
      </c>
      <c r="E277" s="73">
        <f t="shared" si="6"/>
        <v>5297</v>
      </c>
      <c r="F277" s="37"/>
      <c r="G277" s="8">
        <v>5297</v>
      </c>
      <c r="H277" s="46"/>
      <c r="I277" s="30">
        <v>5</v>
      </c>
      <c r="J277" s="9"/>
      <c r="K277" s="46" t="s">
        <v>20</v>
      </c>
      <c r="L277" s="30">
        <v>6056029.4000000004</v>
      </c>
      <c r="M277" s="9">
        <v>506749.66</v>
      </c>
      <c r="N277" s="9">
        <v>6056542.4000000004</v>
      </c>
      <c r="O277" s="31">
        <v>505858.5</v>
      </c>
      <c r="P277" s="37"/>
      <c r="Q277" s="38"/>
    </row>
    <row r="278" spans="1:17" s="17" customFormat="1" ht="15.75" outlineLevel="1">
      <c r="A278" s="227"/>
      <c r="B278" s="122" t="s">
        <v>445</v>
      </c>
      <c r="C278" s="13" t="s">
        <v>83</v>
      </c>
      <c r="D278" s="116" t="s">
        <v>2721</v>
      </c>
      <c r="E278" s="73">
        <f t="shared" si="6"/>
        <v>1408</v>
      </c>
      <c r="F278" s="37"/>
      <c r="G278" s="8">
        <v>1408</v>
      </c>
      <c r="H278" s="46"/>
      <c r="I278" s="30">
        <v>3</v>
      </c>
      <c r="J278" s="9"/>
      <c r="K278" s="46" t="s">
        <v>20</v>
      </c>
      <c r="L278" s="30">
        <v>6054932.2999999998</v>
      </c>
      <c r="M278" s="9">
        <v>506446.23</v>
      </c>
      <c r="N278" s="9">
        <v>6056111</v>
      </c>
      <c r="O278" s="31">
        <v>505514.83</v>
      </c>
      <c r="P278" s="37"/>
      <c r="Q278" s="38"/>
    </row>
    <row r="279" spans="1:17" s="17" customFormat="1" ht="15.75" outlineLevel="1">
      <c r="A279" s="227"/>
      <c r="B279" s="122" t="s">
        <v>446</v>
      </c>
      <c r="C279" s="13" t="s">
        <v>439</v>
      </c>
      <c r="D279" s="116" t="s">
        <v>2722</v>
      </c>
      <c r="E279" s="73">
        <f t="shared" si="6"/>
        <v>1576</v>
      </c>
      <c r="F279" s="37"/>
      <c r="G279" s="8">
        <v>1576</v>
      </c>
      <c r="H279" s="46"/>
      <c r="I279" s="187" t="s">
        <v>3265</v>
      </c>
      <c r="J279" s="9"/>
      <c r="K279" s="46" t="s">
        <v>20</v>
      </c>
      <c r="L279" s="30">
        <v>6056864.4000000004</v>
      </c>
      <c r="M279" s="9">
        <v>506406.02</v>
      </c>
      <c r="N279" s="9">
        <v>6056841.4000000004</v>
      </c>
      <c r="O279" s="31">
        <v>506314.63</v>
      </c>
      <c r="P279" s="37"/>
      <c r="Q279" s="38"/>
    </row>
    <row r="280" spans="1:17" s="17" customFormat="1" ht="15.75" outlineLevel="1">
      <c r="A280" s="227"/>
      <c r="B280" s="122" t="s">
        <v>447</v>
      </c>
      <c r="C280" s="13" t="s">
        <v>448</v>
      </c>
      <c r="D280" s="116" t="s">
        <v>2723</v>
      </c>
      <c r="E280" s="73">
        <f t="shared" si="6"/>
        <v>94</v>
      </c>
      <c r="F280" s="37"/>
      <c r="G280" s="8">
        <v>94</v>
      </c>
      <c r="H280" s="46"/>
      <c r="I280" s="30">
        <v>5</v>
      </c>
      <c r="J280" s="9"/>
      <c r="K280" s="46" t="s">
        <v>20</v>
      </c>
      <c r="L280" s="30">
        <v>6056864.4000000004</v>
      </c>
      <c r="M280" s="9">
        <v>506406.02</v>
      </c>
      <c r="N280" s="9">
        <v>6057464.0999999996</v>
      </c>
      <c r="O280" s="31">
        <v>508553.4</v>
      </c>
      <c r="P280" s="37"/>
      <c r="Q280" s="38"/>
    </row>
    <row r="281" spans="1:17" s="17" customFormat="1" ht="15.75" outlineLevel="1">
      <c r="A281" s="227"/>
      <c r="B281" s="122" t="s">
        <v>449</v>
      </c>
      <c r="C281" s="13" t="s">
        <v>119</v>
      </c>
      <c r="D281" s="116" t="s">
        <v>2724</v>
      </c>
      <c r="E281" s="73">
        <f t="shared" si="6"/>
        <v>2342</v>
      </c>
      <c r="F281" s="37"/>
      <c r="G281" s="8">
        <v>2342</v>
      </c>
      <c r="H281" s="46"/>
      <c r="I281" s="30">
        <v>7</v>
      </c>
      <c r="J281" s="9"/>
      <c r="K281" s="46" t="s">
        <v>9</v>
      </c>
      <c r="L281" s="30">
        <v>6057378.0999999996</v>
      </c>
      <c r="M281" s="9">
        <v>508449.38</v>
      </c>
      <c r="N281" s="9">
        <v>6057660.5</v>
      </c>
      <c r="O281" s="31">
        <v>507991.12</v>
      </c>
      <c r="P281" s="37"/>
      <c r="Q281" s="38"/>
    </row>
    <row r="282" spans="1:17" s="17" customFormat="1" ht="15.75" outlineLevel="1">
      <c r="A282" s="227"/>
      <c r="B282" s="122" t="s">
        <v>450</v>
      </c>
      <c r="C282" s="13" t="s">
        <v>451</v>
      </c>
      <c r="D282" s="116" t="s">
        <v>2724</v>
      </c>
      <c r="E282" s="73">
        <f t="shared" si="6"/>
        <v>635</v>
      </c>
      <c r="F282" s="37"/>
      <c r="G282" s="8">
        <v>635</v>
      </c>
      <c r="H282" s="46"/>
      <c r="I282" s="30">
        <v>4</v>
      </c>
      <c r="J282" s="9"/>
      <c r="K282" s="46" t="s">
        <v>13</v>
      </c>
      <c r="L282" s="30">
        <v>6057534</v>
      </c>
      <c r="M282" s="9">
        <v>508641.24</v>
      </c>
      <c r="N282" s="9">
        <v>6057938.4000000004</v>
      </c>
      <c r="O282" s="31">
        <v>508369.55</v>
      </c>
      <c r="P282" s="37"/>
      <c r="Q282" s="38"/>
    </row>
    <row r="283" spans="1:17" s="17" customFormat="1" ht="15.75" outlineLevel="1">
      <c r="A283" s="227"/>
      <c r="B283" s="122" t="s">
        <v>452</v>
      </c>
      <c r="C283" s="13" t="s">
        <v>352</v>
      </c>
      <c r="D283" s="116" t="s">
        <v>2724</v>
      </c>
      <c r="E283" s="73">
        <f t="shared" si="6"/>
        <v>1015</v>
      </c>
      <c r="F283" s="37"/>
      <c r="G283" s="8">
        <v>1015</v>
      </c>
      <c r="H283" s="46"/>
      <c r="I283" s="30">
        <v>3</v>
      </c>
      <c r="J283" s="9"/>
      <c r="K283" s="46" t="s">
        <v>20</v>
      </c>
      <c r="L283" s="30">
        <v>6056785.2000000002</v>
      </c>
      <c r="M283" s="9">
        <v>510016.25</v>
      </c>
      <c r="N283" s="9">
        <v>6056092.5</v>
      </c>
      <c r="O283" s="31">
        <v>510080.63</v>
      </c>
      <c r="P283" s="37"/>
      <c r="Q283" s="38"/>
    </row>
    <row r="284" spans="1:17" s="17" customFormat="1" ht="15.75" outlineLevel="1">
      <c r="A284" s="227"/>
      <c r="B284" s="122" t="s">
        <v>453</v>
      </c>
      <c r="C284" s="13" t="s">
        <v>454</v>
      </c>
      <c r="D284" s="116" t="s">
        <v>2725</v>
      </c>
      <c r="E284" s="73">
        <f t="shared" si="6"/>
        <v>877</v>
      </c>
      <c r="F284" s="37"/>
      <c r="G284" s="8">
        <v>877</v>
      </c>
      <c r="H284" s="46"/>
      <c r="I284" s="30">
        <v>4</v>
      </c>
      <c r="J284" s="9"/>
      <c r="K284" s="46" t="s">
        <v>13</v>
      </c>
      <c r="L284" s="30">
        <v>6056582.7000000002</v>
      </c>
      <c r="M284" s="9">
        <v>510515.56</v>
      </c>
      <c r="N284" s="9">
        <v>6055727.7000000002</v>
      </c>
      <c r="O284" s="31">
        <v>509028.58</v>
      </c>
      <c r="P284" s="37"/>
      <c r="Q284" s="38"/>
    </row>
    <row r="285" spans="1:17" s="17" customFormat="1" ht="15.75" outlineLevel="1">
      <c r="A285" s="227"/>
      <c r="B285" s="122" t="s">
        <v>455</v>
      </c>
      <c r="C285" s="13" t="s">
        <v>456</v>
      </c>
      <c r="D285" s="116" t="s">
        <v>2726</v>
      </c>
      <c r="E285" s="73">
        <f t="shared" si="6"/>
        <v>1948</v>
      </c>
      <c r="F285" s="37"/>
      <c r="G285" s="8">
        <v>1948</v>
      </c>
      <c r="H285" s="46"/>
      <c r="I285" s="30">
        <v>6</v>
      </c>
      <c r="J285" s="9"/>
      <c r="K285" s="46" t="s">
        <v>9</v>
      </c>
      <c r="L285" s="30">
        <v>6056227.5999999996</v>
      </c>
      <c r="M285" s="9">
        <v>511533.51</v>
      </c>
      <c r="N285" s="9">
        <v>6056057.2999999998</v>
      </c>
      <c r="O285" s="31">
        <v>511427</v>
      </c>
      <c r="P285" s="37"/>
      <c r="Q285" s="38"/>
    </row>
    <row r="286" spans="1:17" s="17" customFormat="1" ht="15.75" outlineLevel="1">
      <c r="A286" s="227"/>
      <c r="B286" s="122" t="s">
        <v>457</v>
      </c>
      <c r="C286" s="13" t="s">
        <v>458</v>
      </c>
      <c r="D286" s="116" t="s">
        <v>2727</v>
      </c>
      <c r="E286" s="73">
        <f t="shared" si="6"/>
        <v>201</v>
      </c>
      <c r="F286" s="37"/>
      <c r="G286" s="8">
        <v>201</v>
      </c>
      <c r="H286" s="46"/>
      <c r="I286" s="30">
        <v>4</v>
      </c>
      <c r="J286" s="9"/>
      <c r="K286" s="46" t="s">
        <v>20</v>
      </c>
      <c r="L286" s="30">
        <v>6056479.5</v>
      </c>
      <c r="M286" s="9">
        <v>510797.5</v>
      </c>
      <c r="N286" s="9">
        <v>6056601.4000000004</v>
      </c>
      <c r="O286" s="31">
        <v>510955.08</v>
      </c>
      <c r="P286" s="37"/>
      <c r="Q286" s="38"/>
    </row>
    <row r="287" spans="1:17" s="17" customFormat="1" ht="15.75" outlineLevel="1">
      <c r="A287" s="227"/>
      <c r="B287" s="122" t="s">
        <v>459</v>
      </c>
      <c r="C287" s="13" t="s">
        <v>460</v>
      </c>
      <c r="D287" s="116" t="s">
        <v>2727</v>
      </c>
      <c r="E287" s="73">
        <f t="shared" si="6"/>
        <v>274</v>
      </c>
      <c r="F287" s="37"/>
      <c r="G287" s="8">
        <v>274</v>
      </c>
      <c r="H287" s="46"/>
      <c r="I287" s="30">
        <v>3</v>
      </c>
      <c r="J287" s="9"/>
      <c r="K287" s="46" t="s">
        <v>20</v>
      </c>
      <c r="L287" s="30">
        <v>6056443.7000000002</v>
      </c>
      <c r="M287" s="9">
        <v>510916.56</v>
      </c>
      <c r="N287" s="9">
        <v>6056846</v>
      </c>
      <c r="O287" s="31">
        <v>510983.5</v>
      </c>
      <c r="P287" s="37"/>
      <c r="Q287" s="38"/>
    </row>
    <row r="288" spans="1:17" s="17" customFormat="1" ht="15.75" outlineLevel="1">
      <c r="A288" s="227"/>
      <c r="B288" s="122" t="s">
        <v>461</v>
      </c>
      <c r="C288" s="13" t="s">
        <v>261</v>
      </c>
      <c r="D288" s="116" t="s">
        <v>2727</v>
      </c>
      <c r="E288" s="73">
        <f t="shared" si="6"/>
        <v>409</v>
      </c>
      <c r="F288" s="37">
        <v>409</v>
      </c>
      <c r="G288" s="8"/>
      <c r="H288" s="46"/>
      <c r="I288" s="30">
        <v>5</v>
      </c>
      <c r="J288" s="9"/>
      <c r="K288" s="46" t="s">
        <v>20</v>
      </c>
      <c r="L288" s="30">
        <v>6056407.7000000002</v>
      </c>
      <c r="M288" s="9">
        <v>511040.89</v>
      </c>
      <c r="N288" s="9">
        <v>6056544.7999999998</v>
      </c>
      <c r="O288" s="31">
        <v>511033.77</v>
      </c>
      <c r="P288" s="37"/>
      <c r="Q288" s="38"/>
    </row>
    <row r="289" spans="1:17" s="17" customFormat="1" ht="15.75" outlineLevel="1">
      <c r="A289" s="227"/>
      <c r="B289" s="122" t="s">
        <v>462</v>
      </c>
      <c r="C289" s="13" t="s">
        <v>28</v>
      </c>
      <c r="D289" s="116" t="s">
        <v>2727</v>
      </c>
      <c r="E289" s="73">
        <f t="shared" si="6"/>
        <v>139</v>
      </c>
      <c r="F289" s="37"/>
      <c r="G289" s="8">
        <v>139</v>
      </c>
      <c r="H289" s="46"/>
      <c r="I289" s="30">
        <v>3</v>
      </c>
      <c r="J289" s="9"/>
      <c r="K289" s="46" t="s">
        <v>20</v>
      </c>
      <c r="L289" s="30">
        <v>6056340.9000000004</v>
      </c>
      <c r="M289" s="9">
        <v>511273.95</v>
      </c>
      <c r="N289" s="9">
        <v>6056473.5</v>
      </c>
      <c r="O289" s="31">
        <v>511242.5</v>
      </c>
      <c r="P289" s="37"/>
      <c r="Q289" s="38"/>
    </row>
    <row r="290" spans="1:17" s="17" customFormat="1" ht="15.75" outlineLevel="1">
      <c r="A290" s="227"/>
      <c r="B290" s="122" t="s">
        <v>463</v>
      </c>
      <c r="C290" s="13" t="s">
        <v>115</v>
      </c>
      <c r="D290" s="116" t="s">
        <v>2727</v>
      </c>
      <c r="E290" s="73">
        <f t="shared" si="6"/>
        <v>138</v>
      </c>
      <c r="F290" s="37">
        <v>138</v>
      </c>
      <c r="G290" s="8" t="s">
        <v>464</v>
      </c>
      <c r="H290" s="46"/>
      <c r="I290" s="30">
        <v>4</v>
      </c>
      <c r="J290" s="9"/>
      <c r="K290" s="46" t="s">
        <v>20</v>
      </c>
      <c r="L290" s="30">
        <v>6056696.9000000004</v>
      </c>
      <c r="M290" s="9">
        <v>510970.05</v>
      </c>
      <c r="N290" s="9">
        <v>6056713.4000000004</v>
      </c>
      <c r="O290" s="31">
        <v>511432.7</v>
      </c>
      <c r="P290" s="37"/>
      <c r="Q290" s="38"/>
    </row>
    <row r="291" spans="1:17" s="17" customFormat="1" ht="15.75" outlineLevel="1">
      <c r="A291" s="227"/>
      <c r="B291" s="122" t="s">
        <v>465</v>
      </c>
      <c r="C291" s="13" t="s">
        <v>466</v>
      </c>
      <c r="D291" s="116" t="s">
        <v>2727</v>
      </c>
      <c r="E291" s="73">
        <f t="shared" si="6"/>
        <v>466</v>
      </c>
      <c r="F291" s="37">
        <v>466</v>
      </c>
      <c r="G291" s="8"/>
      <c r="H291" s="46"/>
      <c r="I291" s="30">
        <v>5</v>
      </c>
      <c r="J291" s="9"/>
      <c r="K291" s="46" t="s">
        <v>20</v>
      </c>
      <c r="L291" s="30">
        <v>6056279.9000000004</v>
      </c>
      <c r="M291" s="9">
        <v>511466.85</v>
      </c>
      <c r="N291" s="9">
        <v>6058386.7000000002</v>
      </c>
      <c r="O291" s="31">
        <v>511666.49</v>
      </c>
      <c r="P291" s="37"/>
      <c r="Q291" s="38"/>
    </row>
    <row r="292" spans="1:17" s="17" customFormat="1" ht="15.75" outlineLevel="1">
      <c r="A292" s="227"/>
      <c r="B292" s="122" t="s">
        <v>467</v>
      </c>
      <c r="C292" s="13" t="s">
        <v>363</v>
      </c>
      <c r="D292" s="116" t="s">
        <v>2728</v>
      </c>
      <c r="E292" s="73">
        <f t="shared" si="6"/>
        <v>2131</v>
      </c>
      <c r="F292" s="37">
        <v>1021</v>
      </c>
      <c r="G292" s="8">
        <v>1110</v>
      </c>
      <c r="H292" s="46"/>
      <c r="I292" s="30">
        <v>7</v>
      </c>
      <c r="J292" s="9"/>
      <c r="K292" s="46" t="s">
        <v>9</v>
      </c>
      <c r="L292" s="30">
        <v>6057046.2999999998</v>
      </c>
      <c r="M292" s="9">
        <v>511847</v>
      </c>
      <c r="N292" s="9">
        <v>6057287.7000000002</v>
      </c>
      <c r="O292" s="31">
        <v>511511.29</v>
      </c>
      <c r="P292" s="37"/>
      <c r="Q292" s="38"/>
    </row>
    <row r="293" spans="1:17" s="17" customFormat="1" ht="15.75" outlineLevel="1">
      <c r="A293" s="227"/>
      <c r="B293" s="122" t="s">
        <v>468</v>
      </c>
      <c r="C293" s="13" t="s">
        <v>469</v>
      </c>
      <c r="D293" s="116" t="s">
        <v>2727</v>
      </c>
      <c r="E293" s="73">
        <f t="shared" si="6"/>
        <v>440</v>
      </c>
      <c r="F293" s="37"/>
      <c r="G293" s="8">
        <v>440</v>
      </c>
      <c r="H293" s="46"/>
      <c r="I293" s="30">
        <v>6</v>
      </c>
      <c r="J293" s="9"/>
      <c r="K293" s="46" t="s">
        <v>9</v>
      </c>
      <c r="L293" s="30">
        <v>6057599.9000000004</v>
      </c>
      <c r="M293" s="9">
        <v>511551.24</v>
      </c>
      <c r="N293" s="9">
        <v>6061299.2000000002</v>
      </c>
      <c r="O293" s="31">
        <v>510979.45</v>
      </c>
      <c r="P293" s="37"/>
      <c r="Q293" s="38"/>
    </row>
    <row r="294" spans="1:17" s="17" customFormat="1" ht="31.5" outlineLevel="1">
      <c r="A294" s="227"/>
      <c r="B294" s="122" t="s">
        <v>470</v>
      </c>
      <c r="C294" s="13" t="s">
        <v>439</v>
      </c>
      <c r="D294" s="117" t="s">
        <v>2729</v>
      </c>
      <c r="E294" s="73">
        <f t="shared" si="6"/>
        <v>5199</v>
      </c>
      <c r="F294" s="37"/>
      <c r="G294" s="8">
        <v>5199</v>
      </c>
      <c r="H294" s="46"/>
      <c r="I294" s="30">
        <v>4</v>
      </c>
      <c r="J294" s="9"/>
      <c r="K294" s="46" t="s">
        <v>20</v>
      </c>
      <c r="L294" s="30">
        <v>6058693.5</v>
      </c>
      <c r="M294" s="9">
        <v>510021.99</v>
      </c>
      <c r="N294" s="9">
        <v>6058587.2000000002</v>
      </c>
      <c r="O294" s="31">
        <v>509216.7</v>
      </c>
      <c r="P294" s="37"/>
      <c r="Q294" s="38"/>
    </row>
    <row r="295" spans="1:17" s="17" customFormat="1" ht="15.75" outlineLevel="1">
      <c r="A295" s="227"/>
      <c r="B295" s="122" t="s">
        <v>471</v>
      </c>
      <c r="C295" s="13" t="s">
        <v>472</v>
      </c>
      <c r="D295" s="116" t="s">
        <v>2724</v>
      </c>
      <c r="E295" s="73">
        <f t="shared" si="6"/>
        <v>871</v>
      </c>
      <c r="F295" s="37"/>
      <c r="G295" s="8"/>
      <c r="H295" s="46">
        <v>871</v>
      </c>
      <c r="I295" s="30">
        <v>4</v>
      </c>
      <c r="J295" s="9"/>
      <c r="K295" s="46" t="s">
        <v>13</v>
      </c>
      <c r="L295" s="30">
        <v>6059264.4000000004</v>
      </c>
      <c r="M295" s="9">
        <v>510177.19</v>
      </c>
      <c r="N295" s="9">
        <v>6059593.2999999998</v>
      </c>
      <c r="O295" s="31">
        <v>509818.7</v>
      </c>
      <c r="P295" s="37"/>
      <c r="Q295" s="38"/>
    </row>
    <row r="296" spans="1:17" s="17" customFormat="1" ht="15.75" outlineLevel="1">
      <c r="A296" s="227"/>
      <c r="B296" s="122" t="s">
        <v>473</v>
      </c>
      <c r="C296" s="13" t="s">
        <v>474</v>
      </c>
      <c r="D296" s="116" t="s">
        <v>2730</v>
      </c>
      <c r="E296" s="73">
        <f t="shared" si="6"/>
        <v>499</v>
      </c>
      <c r="F296" s="37"/>
      <c r="G296" s="8">
        <v>499</v>
      </c>
      <c r="H296" s="46"/>
      <c r="I296" s="30">
        <v>5</v>
      </c>
      <c r="J296" s="9"/>
      <c r="K296" s="46" t="s">
        <v>20</v>
      </c>
      <c r="L296" s="30">
        <v>6058386.7000000002</v>
      </c>
      <c r="M296" s="9">
        <v>511666.49</v>
      </c>
      <c r="N296" s="9">
        <v>6059264.4000000004</v>
      </c>
      <c r="O296" s="31">
        <v>510177.19</v>
      </c>
      <c r="P296" s="37"/>
      <c r="Q296" s="38"/>
    </row>
    <row r="297" spans="1:17" s="17" customFormat="1" ht="15.75" outlineLevel="1">
      <c r="A297" s="227"/>
      <c r="B297" s="122" t="s">
        <v>475</v>
      </c>
      <c r="C297" s="13" t="s">
        <v>476</v>
      </c>
      <c r="D297" s="117" t="s">
        <v>2731</v>
      </c>
      <c r="E297" s="73">
        <f t="shared" si="6"/>
        <v>1771</v>
      </c>
      <c r="F297" s="37"/>
      <c r="G297" s="8">
        <v>1771</v>
      </c>
      <c r="H297" s="46"/>
      <c r="I297" s="30">
        <v>6</v>
      </c>
      <c r="J297" s="9"/>
      <c r="K297" s="46" t="s">
        <v>9</v>
      </c>
      <c r="L297" s="30">
        <v>6058821.4000000004</v>
      </c>
      <c r="M297" s="9">
        <v>512283.07</v>
      </c>
      <c r="N297" s="9">
        <v>6058386.7000000002</v>
      </c>
      <c r="O297" s="31">
        <v>511666.49</v>
      </c>
      <c r="P297" s="37"/>
      <c r="Q297" s="38"/>
    </row>
    <row r="298" spans="1:17" s="17" customFormat="1" ht="15.75" outlineLevel="1">
      <c r="A298" s="227"/>
      <c r="B298" s="122" t="s">
        <v>477</v>
      </c>
      <c r="C298" s="13" t="s">
        <v>478</v>
      </c>
      <c r="D298" s="116" t="s">
        <v>2732</v>
      </c>
      <c r="E298" s="73">
        <f t="shared" si="6"/>
        <v>1062</v>
      </c>
      <c r="F298" s="37"/>
      <c r="G298" s="8">
        <v>1062</v>
      </c>
      <c r="H298" s="46"/>
      <c r="I298" s="30">
        <v>6</v>
      </c>
      <c r="J298" s="9"/>
      <c r="K298" s="46" t="s">
        <v>9</v>
      </c>
      <c r="L298" s="30">
        <v>6058924.4000000004</v>
      </c>
      <c r="M298" s="9">
        <v>511831.66</v>
      </c>
      <c r="N298" s="9">
        <v>6060309.7000000002</v>
      </c>
      <c r="O298" s="31">
        <v>512052.67</v>
      </c>
      <c r="P298" s="37"/>
      <c r="Q298" s="38"/>
    </row>
    <row r="299" spans="1:17" s="17" customFormat="1" ht="15.75" outlineLevel="1">
      <c r="A299" s="227"/>
      <c r="B299" s="122" t="s">
        <v>479</v>
      </c>
      <c r="C299" s="13" t="s">
        <v>480</v>
      </c>
      <c r="D299" s="116" t="s">
        <v>2733</v>
      </c>
      <c r="E299" s="73">
        <f t="shared" si="6"/>
        <v>1416</v>
      </c>
      <c r="F299" s="37"/>
      <c r="G299" s="8"/>
      <c r="H299" s="46">
        <v>1416</v>
      </c>
      <c r="I299" s="30">
        <v>4</v>
      </c>
      <c r="J299" s="9"/>
      <c r="K299" s="46" t="s">
        <v>13</v>
      </c>
      <c r="L299" s="30">
        <v>6060268.9000000004</v>
      </c>
      <c r="M299" s="9">
        <v>510649.72</v>
      </c>
      <c r="N299" s="9">
        <v>6060599</v>
      </c>
      <c r="O299" s="31">
        <v>509778.5</v>
      </c>
      <c r="P299" s="37"/>
      <c r="Q299" s="38"/>
    </row>
    <row r="300" spans="1:17" s="17" customFormat="1" ht="15.75" outlineLevel="1">
      <c r="A300" s="227"/>
      <c r="B300" s="122" t="s">
        <v>481</v>
      </c>
      <c r="C300" s="13" t="s">
        <v>482</v>
      </c>
      <c r="D300" s="116" t="s">
        <v>2734</v>
      </c>
      <c r="E300" s="73">
        <f t="shared" si="6"/>
        <v>1135</v>
      </c>
      <c r="F300" s="37"/>
      <c r="G300" s="8">
        <v>488</v>
      </c>
      <c r="H300" s="46">
        <v>647</v>
      </c>
      <c r="I300" s="30">
        <v>4</v>
      </c>
      <c r="J300" s="9"/>
      <c r="K300" s="46" t="s">
        <v>13</v>
      </c>
      <c r="L300" s="30">
        <v>6060472.5999999996</v>
      </c>
      <c r="M300" s="9">
        <v>511689.09</v>
      </c>
      <c r="N300" s="9">
        <v>6061585.2000000002</v>
      </c>
      <c r="O300" s="31">
        <v>511802.16</v>
      </c>
      <c r="P300" s="37"/>
      <c r="Q300" s="38"/>
    </row>
    <row r="301" spans="1:17" s="17" customFormat="1" ht="15.75" outlineLevel="1">
      <c r="A301" s="227"/>
      <c r="B301" s="122" t="s">
        <v>483</v>
      </c>
      <c r="C301" s="13" t="s">
        <v>484</v>
      </c>
      <c r="D301" s="116" t="s">
        <v>2735</v>
      </c>
      <c r="E301" s="73">
        <f t="shared" si="6"/>
        <v>1420</v>
      </c>
      <c r="F301" s="37"/>
      <c r="G301" s="8"/>
      <c r="H301" s="46">
        <v>1420</v>
      </c>
      <c r="I301" s="187" t="s">
        <v>3249</v>
      </c>
      <c r="J301" s="9"/>
      <c r="K301" s="46" t="s">
        <v>13</v>
      </c>
      <c r="L301" s="30">
        <v>6053395</v>
      </c>
      <c r="M301" s="9">
        <v>510833.48</v>
      </c>
      <c r="N301" s="9">
        <v>6053215.2999999998</v>
      </c>
      <c r="O301" s="31">
        <v>511693.1</v>
      </c>
      <c r="P301" s="37"/>
      <c r="Q301" s="38"/>
    </row>
    <row r="302" spans="1:17" s="17" customFormat="1" ht="15.75" outlineLevel="1">
      <c r="A302" s="227"/>
      <c r="B302" s="122" t="s">
        <v>485</v>
      </c>
      <c r="C302" s="13" t="s">
        <v>486</v>
      </c>
      <c r="D302" s="116" t="s">
        <v>2736</v>
      </c>
      <c r="E302" s="73">
        <f t="shared" si="6"/>
        <v>708</v>
      </c>
      <c r="F302" s="37"/>
      <c r="G302" s="8"/>
      <c r="H302" s="46">
        <v>708</v>
      </c>
      <c r="I302" s="30">
        <v>4</v>
      </c>
      <c r="J302" s="9"/>
      <c r="K302" s="46" t="s">
        <v>13</v>
      </c>
      <c r="L302" s="30">
        <v>6056140.5</v>
      </c>
      <c r="M302" s="9">
        <v>511625.94</v>
      </c>
      <c r="N302" s="9">
        <v>6054283.7000000002</v>
      </c>
      <c r="O302" s="31">
        <v>512836.16</v>
      </c>
      <c r="P302" s="37"/>
      <c r="Q302" s="38"/>
    </row>
    <row r="303" spans="1:17" s="17" customFormat="1" ht="15.75" outlineLevel="1">
      <c r="A303" s="227"/>
      <c r="B303" s="122" t="s">
        <v>485</v>
      </c>
      <c r="C303" s="13" t="s">
        <v>487</v>
      </c>
      <c r="D303" s="116" t="s">
        <v>2736</v>
      </c>
      <c r="E303" s="73">
        <f t="shared" si="6"/>
        <v>302</v>
      </c>
      <c r="F303" s="37"/>
      <c r="G303" s="8">
        <v>302</v>
      </c>
      <c r="H303" s="46"/>
      <c r="I303" s="30">
        <v>4</v>
      </c>
      <c r="J303" s="9"/>
      <c r="K303" s="46" t="s">
        <v>13</v>
      </c>
      <c r="L303" s="30">
        <v>6056227.7000000002</v>
      </c>
      <c r="M303" s="9">
        <v>511647.3</v>
      </c>
      <c r="N303" s="9">
        <v>6055826.5</v>
      </c>
      <c r="O303" s="31">
        <v>513567.78</v>
      </c>
      <c r="P303" s="37"/>
      <c r="Q303" s="38"/>
    </row>
    <row r="304" spans="1:17" s="17" customFormat="1" ht="15.75" outlineLevel="1">
      <c r="A304" s="227"/>
      <c r="B304" s="122" t="s">
        <v>488</v>
      </c>
      <c r="C304" s="13" t="s">
        <v>55</v>
      </c>
      <c r="D304" s="116" t="s">
        <v>2737</v>
      </c>
      <c r="E304" s="73">
        <f t="shared" si="6"/>
        <v>2266</v>
      </c>
      <c r="F304" s="37"/>
      <c r="G304" s="8">
        <v>2266</v>
      </c>
      <c r="H304" s="46"/>
      <c r="I304" s="30">
        <v>5</v>
      </c>
      <c r="J304" s="9"/>
      <c r="K304" s="46" t="s">
        <v>20</v>
      </c>
      <c r="L304" s="30">
        <v>6056019.2999999998</v>
      </c>
      <c r="M304" s="9">
        <v>513069.37</v>
      </c>
      <c r="N304" s="9">
        <v>6056994.9000000004</v>
      </c>
      <c r="O304" s="31">
        <v>513519.39</v>
      </c>
      <c r="P304" s="37"/>
      <c r="Q304" s="38"/>
    </row>
    <row r="305" spans="1:17" s="17" customFormat="1" ht="15.75" outlineLevel="1">
      <c r="A305" s="227"/>
      <c r="B305" s="122" t="s">
        <v>489</v>
      </c>
      <c r="C305" s="13" t="s">
        <v>354</v>
      </c>
      <c r="D305" s="116" t="s">
        <v>2727</v>
      </c>
      <c r="E305" s="73">
        <f t="shared" si="6"/>
        <v>2031</v>
      </c>
      <c r="F305" s="37"/>
      <c r="G305" s="8">
        <v>2031</v>
      </c>
      <c r="H305" s="46"/>
      <c r="I305" s="30">
        <v>7</v>
      </c>
      <c r="J305" s="9"/>
      <c r="K305" s="46" t="s">
        <v>9</v>
      </c>
      <c r="L305" s="30">
        <v>6057508.5999999996</v>
      </c>
      <c r="M305" s="9">
        <v>511960.61</v>
      </c>
      <c r="N305" s="9">
        <v>6056748.7000000002</v>
      </c>
      <c r="O305" s="31">
        <v>513759.97</v>
      </c>
      <c r="P305" s="37"/>
      <c r="Q305" s="38"/>
    </row>
    <row r="306" spans="1:17" s="17" customFormat="1" ht="15.75" outlineLevel="1">
      <c r="A306" s="227"/>
      <c r="B306" s="122" t="s">
        <v>490</v>
      </c>
      <c r="C306" s="13" t="s">
        <v>491</v>
      </c>
      <c r="D306" s="116" t="s">
        <v>2738</v>
      </c>
      <c r="E306" s="73">
        <f t="shared" si="6"/>
        <v>1431</v>
      </c>
      <c r="F306" s="37"/>
      <c r="G306" s="8"/>
      <c r="H306" s="46">
        <v>1431</v>
      </c>
      <c r="I306" s="30">
        <v>4</v>
      </c>
      <c r="J306" s="9"/>
      <c r="K306" s="46" t="s">
        <v>13</v>
      </c>
      <c r="L306" s="30">
        <v>6058121.4000000004</v>
      </c>
      <c r="M306" s="9">
        <v>512110.45</v>
      </c>
      <c r="N306" s="9">
        <v>6058142.7999999998</v>
      </c>
      <c r="O306" s="31">
        <v>514068.77</v>
      </c>
      <c r="P306" s="37"/>
      <c r="Q306" s="38"/>
    </row>
    <row r="307" spans="1:17" s="17" customFormat="1" ht="15.75" outlineLevel="1">
      <c r="A307" s="227"/>
      <c r="B307" s="122" t="s">
        <v>492</v>
      </c>
      <c r="C307" s="13" t="s">
        <v>493</v>
      </c>
      <c r="D307" s="116" t="s">
        <v>2739</v>
      </c>
      <c r="E307" s="73">
        <f t="shared" si="6"/>
        <v>2036</v>
      </c>
      <c r="F307" s="37"/>
      <c r="G307" s="8">
        <v>2036</v>
      </c>
      <c r="H307" s="46"/>
      <c r="I307" s="187" t="s">
        <v>3265</v>
      </c>
      <c r="J307" s="9"/>
      <c r="K307" s="46" t="s">
        <v>20</v>
      </c>
      <c r="L307" s="30">
        <v>6058708.2000000002</v>
      </c>
      <c r="M307" s="9">
        <v>513731.25</v>
      </c>
      <c r="N307" s="9">
        <v>6058200.2000000002</v>
      </c>
      <c r="O307" s="31">
        <v>513677.08</v>
      </c>
      <c r="P307" s="37"/>
      <c r="Q307" s="38"/>
    </row>
    <row r="308" spans="1:17" s="17" customFormat="1" ht="15.75" outlineLevel="1">
      <c r="A308" s="227"/>
      <c r="B308" s="122" t="s">
        <v>494</v>
      </c>
      <c r="C308" s="13" t="s">
        <v>354</v>
      </c>
      <c r="D308" s="116" t="s">
        <v>2740</v>
      </c>
      <c r="E308" s="73">
        <f t="shared" si="6"/>
        <v>2029</v>
      </c>
      <c r="F308" s="37"/>
      <c r="G308" s="8">
        <v>2029</v>
      </c>
      <c r="H308" s="46"/>
      <c r="I308" s="30">
        <v>6</v>
      </c>
      <c r="J308" s="9"/>
      <c r="K308" s="46" t="s">
        <v>9</v>
      </c>
      <c r="L308" s="30">
        <v>6058160.7999999998</v>
      </c>
      <c r="M308" s="9">
        <v>513815</v>
      </c>
      <c r="N308" s="9">
        <v>6058481.4000000004</v>
      </c>
      <c r="O308" s="31">
        <v>513953.6</v>
      </c>
      <c r="P308" s="37"/>
      <c r="Q308" s="38"/>
    </row>
    <row r="309" spans="1:17" s="17" customFormat="1" ht="15.75" outlineLevel="1">
      <c r="A309" s="227"/>
      <c r="B309" s="122" t="s">
        <v>495</v>
      </c>
      <c r="C309" s="13" t="s">
        <v>106</v>
      </c>
      <c r="D309" s="116" t="s">
        <v>2741</v>
      </c>
      <c r="E309" s="73">
        <f t="shared" si="6"/>
        <v>651</v>
      </c>
      <c r="F309" s="37"/>
      <c r="G309" s="8">
        <v>651</v>
      </c>
      <c r="H309" s="46"/>
      <c r="I309" s="30">
        <v>4</v>
      </c>
      <c r="J309" s="9"/>
      <c r="K309" s="46" t="s">
        <v>20</v>
      </c>
      <c r="L309" s="30">
        <v>6057716.7000000002</v>
      </c>
      <c r="M309" s="9">
        <v>514374.24</v>
      </c>
      <c r="N309" s="9">
        <v>6058708.2000000002</v>
      </c>
      <c r="O309" s="31">
        <v>513731.25</v>
      </c>
      <c r="P309" s="37"/>
      <c r="Q309" s="38"/>
    </row>
    <row r="310" spans="1:17" s="17" customFormat="1" ht="15.75" outlineLevel="1">
      <c r="A310" s="227"/>
      <c r="B310" s="122" t="s">
        <v>496</v>
      </c>
      <c r="C310" s="13" t="s">
        <v>497</v>
      </c>
      <c r="D310" s="116" t="s">
        <v>2741</v>
      </c>
      <c r="E310" s="73">
        <f t="shared" si="6"/>
        <v>396</v>
      </c>
      <c r="F310" s="37"/>
      <c r="G310" s="8">
        <v>396</v>
      </c>
      <c r="H310" s="46"/>
      <c r="I310" s="30">
        <v>3</v>
      </c>
      <c r="J310" s="9"/>
      <c r="K310" s="46" t="s">
        <v>20</v>
      </c>
      <c r="L310" s="30">
        <v>6060135.2999999998</v>
      </c>
      <c r="M310" s="9">
        <v>512589.69</v>
      </c>
      <c r="N310" s="9">
        <v>6058708.2000000002</v>
      </c>
      <c r="O310" s="31">
        <v>513731.25</v>
      </c>
      <c r="P310" s="37"/>
      <c r="Q310" s="38"/>
    </row>
    <row r="311" spans="1:17" s="17" customFormat="1" ht="31.5" outlineLevel="1">
      <c r="A311" s="227"/>
      <c r="B311" s="122" t="s">
        <v>498</v>
      </c>
      <c r="C311" s="13" t="s">
        <v>96</v>
      </c>
      <c r="D311" s="117" t="s">
        <v>2742</v>
      </c>
      <c r="E311" s="73">
        <f t="shared" si="6"/>
        <v>1333</v>
      </c>
      <c r="F311" s="37"/>
      <c r="G311" s="8">
        <v>1333</v>
      </c>
      <c r="H311" s="46"/>
      <c r="I311" s="30">
        <v>7</v>
      </c>
      <c r="J311" s="9"/>
      <c r="K311" s="46" t="s">
        <v>9</v>
      </c>
      <c r="L311" s="30">
        <v>6057819.2000000002</v>
      </c>
      <c r="M311" s="9">
        <v>514252.82</v>
      </c>
      <c r="N311" s="9">
        <v>6058078.7999999998</v>
      </c>
      <c r="O311" s="31">
        <v>514069.38</v>
      </c>
      <c r="P311" s="37"/>
      <c r="Q311" s="38"/>
    </row>
    <row r="312" spans="1:17" s="17" customFormat="1" ht="15.75" outlineLevel="1">
      <c r="A312" s="227"/>
      <c r="B312" s="122" t="s">
        <v>499</v>
      </c>
      <c r="C312" s="13" t="s">
        <v>500</v>
      </c>
      <c r="D312" s="116" t="s">
        <v>2743</v>
      </c>
      <c r="E312" s="73">
        <f t="shared" si="6"/>
        <v>2027</v>
      </c>
      <c r="F312" s="37"/>
      <c r="G312" s="8">
        <v>2027</v>
      </c>
      <c r="H312" s="46"/>
      <c r="I312" s="30">
        <v>7</v>
      </c>
      <c r="J312" s="9"/>
      <c r="K312" s="46" t="s">
        <v>9</v>
      </c>
      <c r="L312" s="30">
        <v>6060810.2999999998</v>
      </c>
      <c r="M312" s="9">
        <v>512758.45</v>
      </c>
      <c r="N312" s="9">
        <v>6059917.2999999998</v>
      </c>
      <c r="O312" s="31">
        <v>513958.16</v>
      </c>
      <c r="P312" s="37"/>
      <c r="Q312" s="38"/>
    </row>
    <row r="313" spans="1:17" s="17" customFormat="1" ht="15.75" outlineLevel="1">
      <c r="A313" s="227"/>
      <c r="B313" s="122" t="s">
        <v>501</v>
      </c>
      <c r="C313" s="13" t="s">
        <v>237</v>
      </c>
      <c r="D313" s="116" t="s">
        <v>2741</v>
      </c>
      <c r="E313" s="73">
        <f t="shared" ref="E313:E318" si="7">SUM(F313:H313)</f>
        <v>393</v>
      </c>
      <c r="F313" s="37"/>
      <c r="G313" s="8">
        <v>393</v>
      </c>
      <c r="H313" s="46"/>
      <c r="I313" s="30">
        <v>5</v>
      </c>
      <c r="J313" s="9"/>
      <c r="K313" s="46" t="s">
        <v>20</v>
      </c>
      <c r="L313" s="30">
        <v>6057670.0999999996</v>
      </c>
      <c r="M313" s="9">
        <v>514362.31</v>
      </c>
      <c r="N313" s="9">
        <v>6059077.2000000002</v>
      </c>
      <c r="O313" s="31">
        <v>514893.21</v>
      </c>
      <c r="P313" s="37"/>
      <c r="Q313" s="38"/>
    </row>
    <row r="314" spans="1:17" s="17" customFormat="1" ht="15.75" outlineLevel="1">
      <c r="A314" s="227"/>
      <c r="B314" s="122" t="s">
        <v>502</v>
      </c>
      <c r="C314" s="13" t="s">
        <v>503</v>
      </c>
      <c r="D314" s="116" t="s">
        <v>2744</v>
      </c>
      <c r="E314" s="73">
        <f t="shared" si="7"/>
        <v>1500</v>
      </c>
      <c r="F314" s="37"/>
      <c r="G314" s="8"/>
      <c r="H314" s="46">
        <v>1500</v>
      </c>
      <c r="I314" s="30">
        <v>5</v>
      </c>
      <c r="J314" s="9"/>
      <c r="K314" s="46" t="s">
        <v>20</v>
      </c>
      <c r="L314" s="30">
        <v>6050742.9000000004</v>
      </c>
      <c r="M314" s="9">
        <v>513491.38</v>
      </c>
      <c r="N314" s="9">
        <v>6049834</v>
      </c>
      <c r="O314" s="31">
        <v>513468.84</v>
      </c>
      <c r="P314" s="37"/>
      <c r="Q314" s="38"/>
    </row>
    <row r="315" spans="1:17" s="17" customFormat="1" ht="15.75" outlineLevel="1">
      <c r="A315" s="227"/>
      <c r="B315" s="122" t="s">
        <v>504</v>
      </c>
      <c r="C315" s="13" t="s">
        <v>505</v>
      </c>
      <c r="D315" s="116" t="s">
        <v>2745</v>
      </c>
      <c r="E315" s="73">
        <f t="shared" si="7"/>
        <v>1636</v>
      </c>
      <c r="F315" s="37"/>
      <c r="G315" s="8">
        <v>1636</v>
      </c>
      <c r="H315" s="46"/>
      <c r="I315" s="187" t="s">
        <v>3262</v>
      </c>
      <c r="J315" s="9"/>
      <c r="K315" s="46" t="s">
        <v>20</v>
      </c>
      <c r="L315" s="30">
        <v>6050437</v>
      </c>
      <c r="M315" s="9">
        <v>514151.59</v>
      </c>
      <c r="N315" s="9">
        <v>6050847.7000000002</v>
      </c>
      <c r="O315" s="31">
        <v>514769.58</v>
      </c>
      <c r="P315" s="37"/>
      <c r="Q315" s="38"/>
    </row>
    <row r="316" spans="1:17" s="17" customFormat="1" ht="15.75" outlineLevel="1">
      <c r="A316" s="227"/>
      <c r="B316" s="122" t="s">
        <v>506</v>
      </c>
      <c r="C316" s="13" t="s">
        <v>354</v>
      </c>
      <c r="D316" s="116" t="s">
        <v>2746</v>
      </c>
      <c r="E316" s="73">
        <f t="shared" si="7"/>
        <v>1094</v>
      </c>
      <c r="F316" s="37">
        <v>155</v>
      </c>
      <c r="G316" s="8">
        <v>939</v>
      </c>
      <c r="H316" s="46"/>
      <c r="I316" s="187" t="s">
        <v>3265</v>
      </c>
      <c r="J316" s="9"/>
      <c r="K316" s="46" t="s">
        <v>20</v>
      </c>
      <c r="L316" s="30">
        <v>6050847.7000000002</v>
      </c>
      <c r="M316" s="9">
        <v>514769.58</v>
      </c>
      <c r="N316" s="9">
        <v>6050903</v>
      </c>
      <c r="O316" s="31">
        <v>514849.5</v>
      </c>
      <c r="P316" s="37"/>
      <c r="Q316" s="38"/>
    </row>
    <row r="317" spans="1:17" s="17" customFormat="1" ht="15.75" outlineLevel="1">
      <c r="A317" s="227"/>
      <c r="B317" s="122" t="s">
        <v>507</v>
      </c>
      <c r="C317" s="13" t="s">
        <v>44</v>
      </c>
      <c r="D317" s="116" t="s">
        <v>2746</v>
      </c>
      <c r="E317" s="73">
        <f t="shared" si="7"/>
        <v>841</v>
      </c>
      <c r="F317" s="37"/>
      <c r="G317" s="8">
        <v>841</v>
      </c>
      <c r="H317" s="46"/>
      <c r="I317" s="30">
        <v>4</v>
      </c>
      <c r="J317" s="9"/>
      <c r="K317" s="46" t="s">
        <v>20</v>
      </c>
      <c r="L317" s="30">
        <v>6050742.9000000004</v>
      </c>
      <c r="M317" s="9">
        <v>513491.38</v>
      </c>
      <c r="N317" s="9">
        <v>6052955.0999999996</v>
      </c>
      <c r="O317" s="31">
        <v>512458.91</v>
      </c>
      <c r="P317" s="37"/>
      <c r="Q317" s="38"/>
    </row>
    <row r="318" spans="1:17" s="17" customFormat="1" ht="15.75" outlineLevel="1">
      <c r="A318" s="227"/>
      <c r="B318" s="122" t="s">
        <v>508</v>
      </c>
      <c r="C318" s="13" t="s">
        <v>509</v>
      </c>
      <c r="D318" s="116" t="s">
        <v>2746</v>
      </c>
      <c r="E318" s="73">
        <f t="shared" si="7"/>
        <v>99</v>
      </c>
      <c r="F318" s="37"/>
      <c r="G318" s="8"/>
      <c r="H318" s="46">
        <v>99</v>
      </c>
      <c r="I318" s="30">
        <v>4</v>
      </c>
      <c r="J318" s="9"/>
      <c r="K318" s="46" t="s">
        <v>13</v>
      </c>
      <c r="L318" s="30">
        <v>6052399.5</v>
      </c>
      <c r="M318" s="9">
        <v>513484.62</v>
      </c>
      <c r="N318" s="9">
        <v>6052190.7000000002</v>
      </c>
      <c r="O318" s="31">
        <v>513736.3</v>
      </c>
      <c r="P318" s="37"/>
      <c r="Q318" s="38"/>
    </row>
    <row r="319" spans="1:17" s="17" customFormat="1" ht="15.75" outlineLevel="1">
      <c r="A319" s="227"/>
      <c r="B319" s="122" t="s">
        <v>510</v>
      </c>
      <c r="C319" s="13" t="s">
        <v>511</v>
      </c>
      <c r="D319" s="116" t="s">
        <v>2747</v>
      </c>
      <c r="E319" s="73">
        <f>SUM(F319:H319)</f>
        <v>3090</v>
      </c>
      <c r="F319" s="37">
        <v>666</v>
      </c>
      <c r="G319" s="8">
        <v>2424</v>
      </c>
      <c r="H319" s="46"/>
      <c r="I319" s="187" t="s">
        <v>3262</v>
      </c>
      <c r="J319" s="9"/>
      <c r="K319" s="46" t="s">
        <v>20</v>
      </c>
      <c r="L319" s="30">
        <v>6051395.7999999998</v>
      </c>
      <c r="M319" s="9">
        <v>513623.88</v>
      </c>
      <c r="N319" s="9">
        <v>6051267.2000000002</v>
      </c>
      <c r="O319" s="31">
        <v>515613.31</v>
      </c>
      <c r="P319" s="37"/>
      <c r="Q319" s="38"/>
    </row>
    <row r="320" spans="1:17" s="17" customFormat="1" ht="15.75" outlineLevel="1">
      <c r="A320" s="227"/>
      <c r="B320" s="122" t="s">
        <v>512</v>
      </c>
      <c r="C320" s="13" t="s">
        <v>513</v>
      </c>
      <c r="D320" s="116" t="s">
        <v>2746</v>
      </c>
      <c r="E320" s="73">
        <f t="shared" ref="E320:E359" si="8">SUM(F320:H320)</f>
        <v>383</v>
      </c>
      <c r="F320" s="37"/>
      <c r="G320" s="8">
        <v>383</v>
      </c>
      <c r="H320" s="46"/>
      <c r="I320" s="30">
        <v>3</v>
      </c>
      <c r="J320" s="9"/>
      <c r="K320" s="46" t="s">
        <v>73</v>
      </c>
      <c r="L320" s="30">
        <v>6051535.9000000004</v>
      </c>
      <c r="M320" s="9">
        <v>515374.18</v>
      </c>
      <c r="N320" s="9">
        <v>6052067.7999999998</v>
      </c>
      <c r="O320" s="31">
        <v>515091.75</v>
      </c>
      <c r="P320" s="37"/>
      <c r="Q320" s="38"/>
    </row>
    <row r="321" spans="1:17" s="17" customFormat="1" ht="15.75" outlineLevel="1">
      <c r="A321" s="227"/>
      <c r="B321" s="122" t="s">
        <v>514</v>
      </c>
      <c r="C321" s="13" t="s">
        <v>11</v>
      </c>
      <c r="D321" s="116" t="s">
        <v>2748</v>
      </c>
      <c r="E321" s="73">
        <f t="shared" si="8"/>
        <v>3474</v>
      </c>
      <c r="F321" s="37">
        <v>849</v>
      </c>
      <c r="G321" s="8">
        <v>2625</v>
      </c>
      <c r="H321" s="46"/>
      <c r="I321" s="30">
        <v>3</v>
      </c>
      <c r="J321" s="9"/>
      <c r="K321" s="46" t="s">
        <v>20</v>
      </c>
      <c r="L321" s="30">
        <v>6051674.7999999998</v>
      </c>
      <c r="M321" s="9">
        <v>514533.52</v>
      </c>
      <c r="N321" s="9">
        <v>6052136.9000000004</v>
      </c>
      <c r="O321" s="31">
        <v>514457.47</v>
      </c>
      <c r="P321" s="37"/>
      <c r="Q321" s="38"/>
    </row>
    <row r="322" spans="1:17" s="17" customFormat="1" ht="15.75" outlineLevel="1">
      <c r="A322" s="227"/>
      <c r="B322" s="122" t="s">
        <v>515</v>
      </c>
      <c r="C322" s="13" t="s">
        <v>160</v>
      </c>
      <c r="D322" s="116" t="s">
        <v>2749</v>
      </c>
      <c r="E322" s="73">
        <f t="shared" si="8"/>
        <v>1417</v>
      </c>
      <c r="F322" s="37"/>
      <c r="G322" s="8">
        <v>1417</v>
      </c>
      <c r="H322" s="46"/>
      <c r="I322" s="187" t="s">
        <v>3262</v>
      </c>
      <c r="J322" s="9"/>
      <c r="K322" s="46" t="s">
        <v>20</v>
      </c>
      <c r="L322" s="30">
        <v>6053335.7999999998</v>
      </c>
      <c r="M322" s="9">
        <v>512610.62</v>
      </c>
      <c r="N322" s="9">
        <v>6053638.4000000004</v>
      </c>
      <c r="O322" s="31">
        <v>514612.89</v>
      </c>
      <c r="P322" s="37"/>
      <c r="Q322" s="38"/>
    </row>
    <row r="323" spans="1:17" s="17" customFormat="1" ht="15.75" outlineLevel="1">
      <c r="A323" s="227"/>
      <c r="B323" s="122" t="s">
        <v>516</v>
      </c>
      <c r="C323" s="13" t="s">
        <v>517</v>
      </c>
      <c r="D323" s="116" t="s">
        <v>2749</v>
      </c>
      <c r="E323" s="73">
        <f t="shared" si="8"/>
        <v>603</v>
      </c>
      <c r="F323" s="37"/>
      <c r="G323" s="8">
        <v>603</v>
      </c>
      <c r="H323" s="46"/>
      <c r="I323" s="30">
        <v>5</v>
      </c>
      <c r="J323" s="9"/>
      <c r="K323" s="46" t="s">
        <v>20</v>
      </c>
      <c r="L323" s="30">
        <v>6053947.7999999998</v>
      </c>
      <c r="M323" s="9">
        <v>514067.47</v>
      </c>
      <c r="N323" s="9">
        <v>6053268.9000000004</v>
      </c>
      <c r="O323" s="31">
        <v>513824.81</v>
      </c>
      <c r="P323" s="37"/>
      <c r="Q323" s="38"/>
    </row>
    <row r="324" spans="1:17" s="17" customFormat="1" ht="15.75" outlineLevel="1">
      <c r="A324" s="227"/>
      <c r="B324" s="122" t="s">
        <v>518</v>
      </c>
      <c r="C324" s="13" t="s">
        <v>519</v>
      </c>
      <c r="D324" s="116" t="s">
        <v>2749</v>
      </c>
      <c r="E324" s="73">
        <f t="shared" si="8"/>
        <v>647</v>
      </c>
      <c r="F324" s="37"/>
      <c r="G324" s="8">
        <v>647</v>
      </c>
      <c r="H324" s="46"/>
      <c r="I324" s="30">
        <v>5</v>
      </c>
      <c r="J324" s="9"/>
      <c r="K324" s="46" t="s">
        <v>20</v>
      </c>
      <c r="L324" s="30">
        <v>6054854</v>
      </c>
      <c r="M324" s="9">
        <v>514433.2</v>
      </c>
      <c r="N324" s="9">
        <v>6053947.7999999998</v>
      </c>
      <c r="O324" s="31">
        <v>514067.47</v>
      </c>
      <c r="P324" s="37"/>
      <c r="Q324" s="38"/>
    </row>
    <row r="325" spans="1:17" s="17" customFormat="1" ht="15.75" outlineLevel="1">
      <c r="A325" s="227"/>
      <c r="B325" s="122" t="s">
        <v>520</v>
      </c>
      <c r="C325" s="13" t="s">
        <v>119</v>
      </c>
      <c r="D325" s="116" t="s">
        <v>2750</v>
      </c>
      <c r="E325" s="73">
        <f t="shared" si="8"/>
        <v>2282</v>
      </c>
      <c r="F325" s="37"/>
      <c r="G325" s="8">
        <v>2282</v>
      </c>
      <c r="H325" s="46"/>
      <c r="I325" s="30">
        <v>6</v>
      </c>
      <c r="J325" s="9"/>
      <c r="K325" s="46" t="s">
        <v>9</v>
      </c>
      <c r="L325" s="30">
        <v>6055637.7999999998</v>
      </c>
      <c r="M325" s="9">
        <v>514696.61</v>
      </c>
      <c r="N325" s="9">
        <v>6055937.2999999998</v>
      </c>
      <c r="O325" s="31">
        <v>514866.8</v>
      </c>
      <c r="P325" s="37"/>
      <c r="Q325" s="38"/>
    </row>
    <row r="326" spans="1:17" s="17" customFormat="1" ht="15.75" outlineLevel="1">
      <c r="A326" s="227"/>
      <c r="B326" s="122" t="s">
        <v>521</v>
      </c>
      <c r="C326" s="13" t="s">
        <v>522</v>
      </c>
      <c r="D326" s="116" t="s">
        <v>2751</v>
      </c>
      <c r="E326" s="73">
        <f t="shared" si="8"/>
        <v>1050</v>
      </c>
      <c r="F326" s="37"/>
      <c r="G326" s="8"/>
      <c r="H326" s="46">
        <v>1050</v>
      </c>
      <c r="I326" s="30">
        <v>4</v>
      </c>
      <c r="J326" s="9"/>
      <c r="K326" s="46" t="s">
        <v>13</v>
      </c>
      <c r="L326" s="30">
        <v>6056817.4000000004</v>
      </c>
      <c r="M326" s="9">
        <v>515074.07</v>
      </c>
      <c r="N326" s="9">
        <v>6057234.9000000004</v>
      </c>
      <c r="O326" s="31">
        <v>515223.84</v>
      </c>
      <c r="P326" s="37"/>
      <c r="Q326" s="38"/>
    </row>
    <row r="327" spans="1:17" s="17" customFormat="1" ht="15.75" outlineLevel="1">
      <c r="A327" s="227"/>
      <c r="B327" s="122" t="s">
        <v>523</v>
      </c>
      <c r="C327" s="13" t="s">
        <v>524</v>
      </c>
      <c r="D327" s="116" t="s">
        <v>2752</v>
      </c>
      <c r="E327" s="73">
        <f t="shared" si="8"/>
        <v>1856</v>
      </c>
      <c r="F327" s="37"/>
      <c r="G327" s="8">
        <v>1856</v>
      </c>
      <c r="H327" s="46"/>
      <c r="I327" s="187" t="s">
        <v>3249</v>
      </c>
      <c r="J327" s="9"/>
      <c r="K327" s="46" t="s">
        <v>20</v>
      </c>
      <c r="L327" s="30">
        <v>6057631.5</v>
      </c>
      <c r="M327" s="9">
        <v>515264.43</v>
      </c>
      <c r="N327" s="9">
        <v>6057234.9000000004</v>
      </c>
      <c r="O327" s="31">
        <v>515223.84</v>
      </c>
      <c r="P327" s="37"/>
      <c r="Q327" s="38"/>
    </row>
    <row r="328" spans="1:17" s="17" customFormat="1" ht="15.75" outlineLevel="1">
      <c r="A328" s="227"/>
      <c r="B328" s="122" t="s">
        <v>525</v>
      </c>
      <c r="C328" s="13" t="s">
        <v>526</v>
      </c>
      <c r="D328" s="116" t="s">
        <v>2753</v>
      </c>
      <c r="E328" s="73">
        <f t="shared" si="8"/>
        <v>481</v>
      </c>
      <c r="F328" s="37"/>
      <c r="G328" s="8"/>
      <c r="H328" s="46">
        <v>481</v>
      </c>
      <c r="I328" s="30">
        <v>4</v>
      </c>
      <c r="J328" s="9"/>
      <c r="K328" s="46" t="s">
        <v>13</v>
      </c>
      <c r="L328" s="30">
        <v>6055414.0999999996</v>
      </c>
      <c r="M328" s="9">
        <v>513432.03</v>
      </c>
      <c r="N328" s="9">
        <v>6054854</v>
      </c>
      <c r="O328" s="31">
        <v>514433.2</v>
      </c>
      <c r="P328" s="37"/>
      <c r="Q328" s="38"/>
    </row>
    <row r="329" spans="1:17" s="17" customFormat="1" ht="15.75" outlineLevel="1">
      <c r="A329" s="227"/>
      <c r="B329" s="122" t="s">
        <v>527</v>
      </c>
      <c r="C329" s="13" t="s">
        <v>32</v>
      </c>
      <c r="D329" s="116" t="s">
        <v>2752</v>
      </c>
      <c r="E329" s="73">
        <f t="shared" si="8"/>
        <v>1188</v>
      </c>
      <c r="F329" s="37"/>
      <c r="G329" s="8">
        <v>1188</v>
      </c>
      <c r="H329" s="46"/>
      <c r="I329" s="30">
        <v>5</v>
      </c>
      <c r="J329" s="9"/>
      <c r="K329" s="46" t="s">
        <v>20</v>
      </c>
      <c r="L329" s="30">
        <v>6055633.2000000002</v>
      </c>
      <c r="M329" s="9">
        <v>513480.38</v>
      </c>
      <c r="N329" s="9">
        <v>6055603</v>
      </c>
      <c r="O329" s="31">
        <v>514378.33</v>
      </c>
      <c r="P329" s="37"/>
      <c r="Q329" s="38"/>
    </row>
    <row r="330" spans="1:17" s="17" customFormat="1" ht="15.75" outlineLevel="1">
      <c r="A330" s="227"/>
      <c r="B330" s="122" t="s">
        <v>528</v>
      </c>
      <c r="C330" s="13" t="s">
        <v>529</v>
      </c>
      <c r="D330" s="116" t="s">
        <v>2752</v>
      </c>
      <c r="E330" s="73">
        <f t="shared" si="8"/>
        <v>1278</v>
      </c>
      <c r="F330" s="37"/>
      <c r="G330" s="8">
        <v>1278</v>
      </c>
      <c r="H330" s="46"/>
      <c r="I330" s="30">
        <v>3</v>
      </c>
      <c r="J330" s="9"/>
      <c r="K330" s="46" t="s">
        <v>20</v>
      </c>
      <c r="L330" s="30">
        <v>6056321.5</v>
      </c>
      <c r="M330" s="9">
        <v>514058.47</v>
      </c>
      <c r="N330" s="9">
        <v>6055933.5999999996</v>
      </c>
      <c r="O330" s="31">
        <v>514861.3</v>
      </c>
      <c r="P330" s="37"/>
      <c r="Q330" s="38"/>
    </row>
    <row r="331" spans="1:17" s="17" customFormat="1" ht="15.75" outlineLevel="1">
      <c r="A331" s="227"/>
      <c r="B331" s="122" t="s">
        <v>530</v>
      </c>
      <c r="C331" s="13" t="s">
        <v>531</v>
      </c>
      <c r="D331" s="116" t="s">
        <v>2752</v>
      </c>
      <c r="E331" s="73">
        <f t="shared" si="8"/>
        <v>920</v>
      </c>
      <c r="F331" s="37"/>
      <c r="G331" s="8">
        <v>920</v>
      </c>
      <c r="H331" s="46"/>
      <c r="I331" s="30">
        <v>3</v>
      </c>
      <c r="J331" s="9"/>
      <c r="K331" s="46" t="s">
        <v>20</v>
      </c>
      <c r="L331" s="30">
        <v>6056817.4000000004</v>
      </c>
      <c r="M331" s="9">
        <v>515074.07</v>
      </c>
      <c r="N331" s="9">
        <v>6056350.4000000004</v>
      </c>
      <c r="O331" s="31">
        <v>514083.28</v>
      </c>
      <c r="P331" s="37"/>
      <c r="Q331" s="38"/>
    </row>
    <row r="332" spans="1:17" s="17" customFormat="1" ht="15.75" outlineLevel="1">
      <c r="A332" s="227"/>
      <c r="B332" s="122" t="s">
        <v>532</v>
      </c>
      <c r="C332" s="13" t="s">
        <v>533</v>
      </c>
      <c r="D332" s="116" t="s">
        <v>2754</v>
      </c>
      <c r="E332" s="73">
        <f t="shared" si="8"/>
        <v>1136</v>
      </c>
      <c r="F332" s="37"/>
      <c r="G332" s="8"/>
      <c r="H332" s="46">
        <v>1136</v>
      </c>
      <c r="I332" s="30">
        <v>4</v>
      </c>
      <c r="J332" s="9"/>
      <c r="K332" s="46" t="s">
        <v>13</v>
      </c>
      <c r="L332" s="30">
        <v>6056646.7000000002</v>
      </c>
      <c r="M332" s="9">
        <v>514679.93</v>
      </c>
      <c r="N332" s="9">
        <v>6056817.9000000004</v>
      </c>
      <c r="O332" s="31">
        <v>514573.1</v>
      </c>
      <c r="P332" s="37"/>
      <c r="Q332" s="38"/>
    </row>
    <row r="333" spans="1:17" s="17" customFormat="1" ht="15.75" outlineLevel="1">
      <c r="A333" s="227"/>
      <c r="B333" s="122" t="s">
        <v>534</v>
      </c>
      <c r="C333" s="13" t="s">
        <v>535</v>
      </c>
      <c r="D333" s="116" t="s">
        <v>2754</v>
      </c>
      <c r="E333" s="73">
        <f t="shared" si="8"/>
        <v>207</v>
      </c>
      <c r="F333" s="37"/>
      <c r="G333" s="8">
        <v>207</v>
      </c>
      <c r="H333" s="46"/>
      <c r="I333" s="30">
        <v>5</v>
      </c>
      <c r="J333" s="9"/>
      <c r="K333" s="46" t="s">
        <v>20</v>
      </c>
      <c r="L333" s="30">
        <v>6057745.7999999998</v>
      </c>
      <c r="M333" s="9">
        <v>515054.01</v>
      </c>
      <c r="N333" s="9">
        <v>6059400.2999999998</v>
      </c>
      <c r="O333" s="31">
        <v>517082.66</v>
      </c>
      <c r="P333" s="37"/>
      <c r="Q333" s="38"/>
    </row>
    <row r="334" spans="1:17" s="17" customFormat="1" ht="15.75" outlineLevel="1">
      <c r="A334" s="227"/>
      <c r="B334" s="122" t="s">
        <v>536</v>
      </c>
      <c r="C334" s="13" t="s">
        <v>537</v>
      </c>
      <c r="D334" s="116" t="s">
        <v>2755</v>
      </c>
      <c r="E334" s="73">
        <f t="shared" si="8"/>
        <v>3033</v>
      </c>
      <c r="F334" s="37"/>
      <c r="G334" s="8">
        <v>3033</v>
      </c>
      <c r="H334" s="46"/>
      <c r="I334" s="30">
        <v>5</v>
      </c>
      <c r="J334" s="9"/>
      <c r="K334" s="46" t="s">
        <v>9</v>
      </c>
      <c r="L334" s="30">
        <v>6059400.2999999998</v>
      </c>
      <c r="M334" s="9">
        <v>517082.66</v>
      </c>
      <c r="N334" s="9">
        <v>6059586</v>
      </c>
      <c r="O334" s="31">
        <v>517149</v>
      </c>
      <c r="P334" s="37"/>
      <c r="Q334" s="38"/>
    </row>
    <row r="335" spans="1:17" s="17" customFormat="1" ht="15.75" outlineLevel="1">
      <c r="A335" s="227"/>
      <c r="B335" s="122" t="s">
        <v>538</v>
      </c>
      <c r="C335" s="13" t="s">
        <v>539</v>
      </c>
      <c r="D335" s="116" t="s">
        <v>2756</v>
      </c>
      <c r="E335" s="73">
        <f t="shared" si="8"/>
        <v>197</v>
      </c>
      <c r="F335" s="37"/>
      <c r="G335" s="8">
        <v>197</v>
      </c>
      <c r="H335" s="46"/>
      <c r="I335" s="30">
        <v>6</v>
      </c>
      <c r="J335" s="9"/>
      <c r="K335" s="46" t="s">
        <v>9</v>
      </c>
      <c r="L335" s="30">
        <v>6057720.2000000002</v>
      </c>
      <c r="M335" s="9">
        <v>515649.43</v>
      </c>
      <c r="N335" s="9">
        <v>6057299.9000000004</v>
      </c>
      <c r="O335" s="31">
        <v>516693.44</v>
      </c>
      <c r="P335" s="37"/>
      <c r="Q335" s="38"/>
    </row>
    <row r="336" spans="1:17" s="17" customFormat="1" ht="15.75" outlineLevel="1">
      <c r="A336" s="227"/>
      <c r="B336" s="122" t="s">
        <v>540</v>
      </c>
      <c r="C336" s="13" t="s">
        <v>541</v>
      </c>
      <c r="D336" s="116" t="s">
        <v>2757</v>
      </c>
      <c r="E336" s="73">
        <f t="shared" si="8"/>
        <v>1311</v>
      </c>
      <c r="F336" s="37"/>
      <c r="G336" s="8">
        <v>1311</v>
      </c>
      <c r="H336" s="46"/>
      <c r="I336" s="30">
        <v>3</v>
      </c>
      <c r="J336" s="9"/>
      <c r="K336" s="46" t="s">
        <v>20</v>
      </c>
      <c r="L336" s="30">
        <v>6058270.2999999998</v>
      </c>
      <c r="M336" s="9">
        <v>516537.75</v>
      </c>
      <c r="N336" s="9">
        <v>6057596.2999999998</v>
      </c>
      <c r="O336" s="31">
        <v>517577.25</v>
      </c>
      <c r="P336" s="37"/>
      <c r="Q336" s="38"/>
    </row>
    <row r="337" spans="1:17" s="17" customFormat="1" ht="15.75" outlineLevel="1">
      <c r="A337" s="227"/>
      <c r="B337" s="122" t="s">
        <v>542</v>
      </c>
      <c r="C337" s="13" t="s">
        <v>119</v>
      </c>
      <c r="D337" s="116" t="s">
        <v>2757</v>
      </c>
      <c r="E337" s="73">
        <f t="shared" si="8"/>
        <v>2083</v>
      </c>
      <c r="F337" s="37"/>
      <c r="G337" s="8">
        <v>2083</v>
      </c>
      <c r="H337" s="46"/>
      <c r="I337" s="30">
        <v>4</v>
      </c>
      <c r="J337" s="9"/>
      <c r="K337" s="46" t="s">
        <v>20</v>
      </c>
      <c r="L337" s="30">
        <v>6058166.2000000002</v>
      </c>
      <c r="M337" s="9">
        <v>516699.56</v>
      </c>
      <c r="N337" s="9">
        <v>6058711</v>
      </c>
      <c r="O337" s="31">
        <v>517632.77</v>
      </c>
      <c r="P337" s="37"/>
      <c r="Q337" s="38"/>
    </row>
    <row r="338" spans="1:17" s="17" customFormat="1" ht="15.75" outlineLevel="1">
      <c r="A338" s="227"/>
      <c r="B338" s="122" t="s">
        <v>543</v>
      </c>
      <c r="C338" s="13" t="s">
        <v>544</v>
      </c>
      <c r="D338" s="116" t="s">
        <v>2757</v>
      </c>
      <c r="E338" s="73">
        <f t="shared" si="8"/>
        <v>1184</v>
      </c>
      <c r="F338" s="37"/>
      <c r="G338" s="8">
        <v>1184</v>
      </c>
      <c r="H338" s="46"/>
      <c r="I338" s="30">
        <v>4</v>
      </c>
      <c r="J338" s="9"/>
      <c r="K338" s="46" t="s">
        <v>20</v>
      </c>
      <c r="L338" s="30">
        <v>6049303</v>
      </c>
      <c r="M338" s="9">
        <v>512779.13</v>
      </c>
      <c r="N338" s="9">
        <v>6048839.5</v>
      </c>
      <c r="O338" s="31">
        <v>514150.97</v>
      </c>
      <c r="P338" s="37"/>
      <c r="Q338" s="38"/>
    </row>
    <row r="339" spans="1:17" s="17" customFormat="1" ht="15.75" outlineLevel="1">
      <c r="A339" s="227"/>
      <c r="B339" s="122" t="s">
        <v>545</v>
      </c>
      <c r="C339" s="13" t="s">
        <v>149</v>
      </c>
      <c r="D339" s="116" t="s">
        <v>2758</v>
      </c>
      <c r="E339" s="73">
        <f t="shared" si="8"/>
        <v>2141</v>
      </c>
      <c r="F339" s="37"/>
      <c r="G339" s="8">
        <v>2141</v>
      </c>
      <c r="H339" s="46"/>
      <c r="I339" s="187" t="s">
        <v>3265</v>
      </c>
      <c r="J339" s="9"/>
      <c r="K339" s="46" t="s">
        <v>20</v>
      </c>
      <c r="L339" s="30">
        <v>6049223.5</v>
      </c>
      <c r="M339" s="9">
        <v>511430.17</v>
      </c>
      <c r="N339" s="9">
        <v>6048647.7999999998</v>
      </c>
      <c r="O339" s="31">
        <v>511414.41</v>
      </c>
      <c r="P339" s="37"/>
      <c r="Q339" s="38"/>
    </row>
    <row r="340" spans="1:17" s="17" customFormat="1" ht="15.75" outlineLevel="1">
      <c r="A340" s="227"/>
      <c r="B340" s="122" t="s">
        <v>546</v>
      </c>
      <c r="C340" s="13" t="s">
        <v>547</v>
      </c>
      <c r="D340" s="116" t="s">
        <v>2704</v>
      </c>
      <c r="E340" s="73">
        <f t="shared" si="8"/>
        <v>749</v>
      </c>
      <c r="F340" s="37"/>
      <c r="G340" s="8">
        <v>749</v>
      </c>
      <c r="H340" s="46"/>
      <c r="I340" s="30">
        <v>4</v>
      </c>
      <c r="J340" s="9"/>
      <c r="K340" s="46" t="s">
        <v>13</v>
      </c>
      <c r="L340" s="30">
        <v>6048682</v>
      </c>
      <c r="M340" s="9">
        <v>511303.01</v>
      </c>
      <c r="N340" s="9">
        <v>6048523.9000000004</v>
      </c>
      <c r="O340" s="31">
        <v>511765.44</v>
      </c>
      <c r="P340" s="37"/>
      <c r="Q340" s="38"/>
    </row>
    <row r="341" spans="1:17" s="17" customFormat="1" ht="15.75" outlineLevel="1">
      <c r="A341" s="227"/>
      <c r="B341" s="122" t="s">
        <v>548</v>
      </c>
      <c r="C341" s="13" t="s">
        <v>549</v>
      </c>
      <c r="D341" s="116" t="s">
        <v>2704</v>
      </c>
      <c r="E341" s="73">
        <f t="shared" si="8"/>
        <v>777</v>
      </c>
      <c r="F341" s="37"/>
      <c r="G341" s="8">
        <v>777</v>
      </c>
      <c r="H341" s="46"/>
      <c r="I341" s="30">
        <v>4</v>
      </c>
      <c r="J341" s="9"/>
      <c r="K341" s="46" t="s">
        <v>20</v>
      </c>
      <c r="L341" s="30">
        <v>6048864.9000000004</v>
      </c>
      <c r="M341" s="9">
        <v>510942.61</v>
      </c>
      <c r="N341" s="9">
        <v>6048742</v>
      </c>
      <c r="O341" s="31">
        <v>511160</v>
      </c>
      <c r="P341" s="37"/>
      <c r="Q341" s="38"/>
    </row>
    <row r="342" spans="1:17" s="17" customFormat="1" ht="15.75" outlineLevel="1">
      <c r="A342" s="227"/>
      <c r="B342" s="122" t="s">
        <v>550</v>
      </c>
      <c r="C342" s="13" t="s">
        <v>551</v>
      </c>
      <c r="D342" s="116" t="s">
        <v>2759</v>
      </c>
      <c r="E342" s="73">
        <f t="shared" si="8"/>
        <v>966</v>
      </c>
      <c r="F342" s="37">
        <v>437</v>
      </c>
      <c r="G342" s="8">
        <v>529</v>
      </c>
      <c r="H342" s="46"/>
      <c r="I342" s="30">
        <v>4</v>
      </c>
      <c r="J342" s="9"/>
      <c r="K342" s="46" t="s">
        <v>20</v>
      </c>
      <c r="L342" s="30">
        <v>6048328.2999999998</v>
      </c>
      <c r="M342" s="9">
        <v>510867.86</v>
      </c>
      <c r="N342" s="9">
        <v>6048930.0999999996</v>
      </c>
      <c r="O342" s="31">
        <v>510746.04</v>
      </c>
      <c r="P342" s="37"/>
      <c r="Q342" s="38"/>
    </row>
    <row r="343" spans="1:17" s="17" customFormat="1" ht="15.75" outlineLevel="1">
      <c r="A343" s="227"/>
      <c r="B343" s="122" t="s">
        <v>552</v>
      </c>
      <c r="C343" s="13" t="s">
        <v>553</v>
      </c>
      <c r="D343" s="116" t="s">
        <v>2760</v>
      </c>
      <c r="E343" s="73">
        <f t="shared" si="8"/>
        <v>1119</v>
      </c>
      <c r="F343" s="37"/>
      <c r="G343" s="8"/>
      <c r="H343" s="46">
        <v>1119</v>
      </c>
      <c r="I343" s="30">
        <v>3</v>
      </c>
      <c r="J343" s="9"/>
      <c r="K343" s="46" t="s">
        <v>73</v>
      </c>
      <c r="L343" s="30">
        <v>6048402.4000000004</v>
      </c>
      <c r="M343" s="9">
        <v>510691.48</v>
      </c>
      <c r="N343" s="9">
        <v>6048125.2000000002</v>
      </c>
      <c r="O343" s="31">
        <v>509771.38</v>
      </c>
      <c r="P343" s="37"/>
      <c r="Q343" s="38"/>
    </row>
    <row r="344" spans="1:17" s="17" customFormat="1" ht="15.75" outlineLevel="1">
      <c r="A344" s="227"/>
      <c r="B344" s="122" t="s">
        <v>554</v>
      </c>
      <c r="C344" s="13" t="s">
        <v>555</v>
      </c>
      <c r="D344" s="116" t="s">
        <v>2761</v>
      </c>
      <c r="E344" s="73">
        <f t="shared" si="8"/>
        <v>1011</v>
      </c>
      <c r="F344" s="37"/>
      <c r="G344" s="8">
        <v>1011</v>
      </c>
      <c r="H344" s="46"/>
      <c r="I344" s="30">
        <v>7</v>
      </c>
      <c r="J344" s="9"/>
      <c r="K344" s="46" t="s">
        <v>9</v>
      </c>
      <c r="L344" s="30">
        <v>6046316.0999999996</v>
      </c>
      <c r="M344" s="9">
        <v>510456.07</v>
      </c>
      <c r="N344" s="9">
        <v>6046207.5999999996</v>
      </c>
      <c r="O344" s="31">
        <v>509462.72</v>
      </c>
      <c r="P344" s="37"/>
      <c r="Q344" s="38"/>
    </row>
    <row r="345" spans="1:17" s="17" customFormat="1" ht="15.75" outlineLevel="1">
      <c r="A345" s="227"/>
      <c r="B345" s="122" t="s">
        <v>556</v>
      </c>
      <c r="C345" s="13" t="s">
        <v>557</v>
      </c>
      <c r="D345" s="116" t="s">
        <v>2761</v>
      </c>
      <c r="E345" s="73">
        <f t="shared" si="8"/>
        <v>418</v>
      </c>
      <c r="F345" s="37">
        <v>418</v>
      </c>
      <c r="G345" s="8"/>
      <c r="H345" s="46"/>
      <c r="I345" s="30">
        <v>6</v>
      </c>
      <c r="J345" s="9"/>
      <c r="K345" s="46" t="s">
        <v>9</v>
      </c>
      <c r="L345" s="30">
        <v>6046714.4000000004</v>
      </c>
      <c r="M345" s="9">
        <v>510486.66</v>
      </c>
      <c r="N345" s="9">
        <v>6046454.9000000004</v>
      </c>
      <c r="O345" s="31">
        <v>510814.62</v>
      </c>
      <c r="P345" s="37"/>
      <c r="Q345" s="38"/>
    </row>
    <row r="346" spans="1:17" s="17" customFormat="1" ht="15.75" outlineLevel="1">
      <c r="A346" s="227"/>
      <c r="B346" s="122" t="s">
        <v>558</v>
      </c>
      <c r="C346" s="13" t="s">
        <v>261</v>
      </c>
      <c r="D346" s="116" t="s">
        <v>2761</v>
      </c>
      <c r="E346" s="73">
        <f t="shared" si="8"/>
        <v>668</v>
      </c>
      <c r="F346" s="37">
        <v>400</v>
      </c>
      <c r="G346" s="8">
        <v>268</v>
      </c>
      <c r="H346" s="46"/>
      <c r="I346" s="30">
        <v>4</v>
      </c>
      <c r="J346" s="9"/>
      <c r="K346" s="46" t="s">
        <v>20</v>
      </c>
      <c r="L346" s="30">
        <v>6046618.9000000004</v>
      </c>
      <c r="M346" s="9">
        <v>510610.25</v>
      </c>
      <c r="N346" s="9">
        <v>6046464.2999999998</v>
      </c>
      <c r="O346" s="31">
        <v>511153.85</v>
      </c>
      <c r="P346" s="37"/>
      <c r="Q346" s="38"/>
    </row>
    <row r="347" spans="1:17" s="17" customFormat="1" ht="15.75" outlineLevel="1">
      <c r="A347" s="227"/>
      <c r="B347" s="122" t="s">
        <v>559</v>
      </c>
      <c r="C347" s="13" t="s">
        <v>106</v>
      </c>
      <c r="D347" s="116" t="s">
        <v>2761</v>
      </c>
      <c r="E347" s="73">
        <f t="shared" si="8"/>
        <v>247</v>
      </c>
      <c r="F347" s="37"/>
      <c r="G347" s="8">
        <v>247</v>
      </c>
      <c r="H347" s="46"/>
      <c r="I347" s="30">
        <v>4</v>
      </c>
      <c r="J347" s="9"/>
      <c r="K347" s="46" t="s">
        <v>20</v>
      </c>
      <c r="L347" s="30">
        <v>6046703.2000000002</v>
      </c>
      <c r="M347" s="9">
        <v>510701.62</v>
      </c>
      <c r="N347" s="9">
        <v>6046915.2999999998</v>
      </c>
      <c r="O347" s="31">
        <v>510719.27</v>
      </c>
      <c r="P347" s="37"/>
      <c r="Q347" s="38"/>
    </row>
    <row r="348" spans="1:17" s="17" customFormat="1" ht="15.75" outlineLevel="1">
      <c r="A348" s="227"/>
      <c r="B348" s="122" t="s">
        <v>560</v>
      </c>
      <c r="C348" s="13" t="s">
        <v>144</v>
      </c>
      <c r="D348" s="116" t="s">
        <v>2761</v>
      </c>
      <c r="E348" s="73">
        <f t="shared" si="8"/>
        <v>219</v>
      </c>
      <c r="F348" s="37"/>
      <c r="G348" s="8">
        <v>219</v>
      </c>
      <c r="H348" s="46"/>
      <c r="I348" s="30">
        <v>4</v>
      </c>
      <c r="J348" s="9"/>
      <c r="K348" s="46" t="s">
        <v>20</v>
      </c>
      <c r="L348" s="30">
        <v>6046503</v>
      </c>
      <c r="M348" s="9">
        <v>510857.83</v>
      </c>
      <c r="N348" s="9">
        <v>6046362.2999999998</v>
      </c>
      <c r="O348" s="31">
        <v>511025</v>
      </c>
      <c r="P348" s="37"/>
      <c r="Q348" s="38"/>
    </row>
    <row r="349" spans="1:17" s="17" customFormat="1" ht="15.75" outlineLevel="1">
      <c r="A349" s="227"/>
      <c r="B349" s="122" t="s">
        <v>561</v>
      </c>
      <c r="C349" s="13" t="s">
        <v>493</v>
      </c>
      <c r="D349" s="116" t="s">
        <v>2761</v>
      </c>
      <c r="E349" s="73">
        <f t="shared" si="8"/>
        <v>1009</v>
      </c>
      <c r="F349" s="37"/>
      <c r="G349" s="8">
        <v>1009</v>
      </c>
      <c r="H349" s="46"/>
      <c r="I349" s="187" t="s">
        <v>3262</v>
      </c>
      <c r="J349" s="9"/>
      <c r="K349" s="46" t="s">
        <v>20</v>
      </c>
      <c r="L349" s="30">
        <v>6046454.9000000004</v>
      </c>
      <c r="M349" s="9">
        <v>510814.62</v>
      </c>
      <c r="N349" s="9">
        <v>6045673.9000000004</v>
      </c>
      <c r="O349" s="31">
        <v>510739.85</v>
      </c>
      <c r="P349" s="37"/>
      <c r="Q349" s="38"/>
    </row>
    <row r="350" spans="1:17" s="17" customFormat="1" ht="15.75" outlineLevel="1">
      <c r="A350" s="227"/>
      <c r="B350" s="122" t="s">
        <v>562</v>
      </c>
      <c r="C350" s="13" t="s">
        <v>563</v>
      </c>
      <c r="D350" s="116" t="s">
        <v>2761</v>
      </c>
      <c r="E350" s="73">
        <f t="shared" si="8"/>
        <v>149</v>
      </c>
      <c r="F350" s="37"/>
      <c r="G350" s="8">
        <v>149</v>
      </c>
      <c r="H350" s="46"/>
      <c r="I350" s="30">
        <v>4</v>
      </c>
      <c r="J350" s="9"/>
      <c r="K350" s="46" t="s">
        <v>20</v>
      </c>
      <c r="L350" s="30">
        <v>6046095</v>
      </c>
      <c r="M350" s="9">
        <v>511017.14</v>
      </c>
      <c r="N350" s="9">
        <v>6046017</v>
      </c>
      <c r="O350" s="31">
        <v>511142.38</v>
      </c>
      <c r="P350" s="37"/>
      <c r="Q350" s="38"/>
    </row>
    <row r="351" spans="1:17" s="17" customFormat="1" ht="15.75" outlineLevel="1">
      <c r="A351" s="227"/>
      <c r="B351" s="122" t="s">
        <v>564</v>
      </c>
      <c r="C351" s="13" t="s">
        <v>565</v>
      </c>
      <c r="D351" s="116" t="s">
        <v>2761</v>
      </c>
      <c r="E351" s="73">
        <f t="shared" si="8"/>
        <v>1961</v>
      </c>
      <c r="F351" s="37"/>
      <c r="G351" s="8">
        <v>1961</v>
      </c>
      <c r="H351" s="46"/>
      <c r="I351" s="187" t="s">
        <v>3267</v>
      </c>
      <c r="J351" s="9"/>
      <c r="K351" s="46" t="s">
        <v>9</v>
      </c>
      <c r="L351" s="30">
        <v>6046316.0999999996</v>
      </c>
      <c r="M351" s="9">
        <v>510456.07</v>
      </c>
      <c r="N351" s="9">
        <v>6045043.4000000004</v>
      </c>
      <c r="O351" s="31">
        <v>511811.12</v>
      </c>
      <c r="P351" s="37"/>
      <c r="Q351" s="38"/>
    </row>
    <row r="352" spans="1:17" s="17" customFormat="1" ht="15.75" outlineLevel="1">
      <c r="A352" s="227"/>
      <c r="B352" s="122" t="s">
        <v>566</v>
      </c>
      <c r="C352" s="13" t="s">
        <v>567</v>
      </c>
      <c r="D352" s="116" t="s">
        <v>2761</v>
      </c>
      <c r="E352" s="73">
        <f t="shared" si="8"/>
        <v>622</v>
      </c>
      <c r="F352" s="37"/>
      <c r="G352" s="8">
        <v>622</v>
      </c>
      <c r="H352" s="46"/>
      <c r="I352" s="30">
        <v>6</v>
      </c>
      <c r="J352" s="9"/>
      <c r="K352" s="46" t="s">
        <v>9</v>
      </c>
      <c r="L352" s="30">
        <v>6045043.4000000004</v>
      </c>
      <c r="M352" s="9">
        <v>511811.12</v>
      </c>
      <c r="N352" s="9">
        <v>6044511.9000000004</v>
      </c>
      <c r="O352" s="31">
        <v>512058.68</v>
      </c>
      <c r="P352" s="37"/>
      <c r="Q352" s="38"/>
    </row>
    <row r="353" spans="1:17" s="17" customFormat="1" ht="15.75" outlineLevel="1">
      <c r="A353" s="227"/>
      <c r="B353" s="122" t="s">
        <v>568</v>
      </c>
      <c r="C353" s="13" t="s">
        <v>569</v>
      </c>
      <c r="D353" s="116" t="s">
        <v>2762</v>
      </c>
      <c r="E353" s="73">
        <f t="shared" si="8"/>
        <v>1047</v>
      </c>
      <c r="F353" s="37"/>
      <c r="G353" s="8">
        <v>1047</v>
      </c>
      <c r="H353" s="46"/>
      <c r="I353" s="30">
        <v>6</v>
      </c>
      <c r="J353" s="9"/>
      <c r="K353" s="46" t="s">
        <v>9</v>
      </c>
      <c r="L353" s="30">
        <v>6046313.2999999998</v>
      </c>
      <c r="M353" s="9">
        <v>512136.3</v>
      </c>
      <c r="N353" s="9">
        <v>6045433.4000000004</v>
      </c>
      <c r="O353" s="31">
        <v>511568.46</v>
      </c>
      <c r="P353" s="37"/>
      <c r="Q353" s="38"/>
    </row>
    <row r="354" spans="1:17" s="17" customFormat="1" ht="15.75" outlineLevel="1">
      <c r="A354" s="227"/>
      <c r="B354" s="122" t="s">
        <v>570</v>
      </c>
      <c r="C354" s="13" t="s">
        <v>571</v>
      </c>
      <c r="D354" s="116" t="s">
        <v>2763</v>
      </c>
      <c r="E354" s="73">
        <f t="shared" si="8"/>
        <v>481</v>
      </c>
      <c r="F354" s="37"/>
      <c r="G354" s="8">
        <v>481</v>
      </c>
      <c r="H354" s="46"/>
      <c r="I354" s="30">
        <v>5</v>
      </c>
      <c r="J354" s="9"/>
      <c r="K354" s="46" t="s">
        <v>20</v>
      </c>
      <c r="L354" s="30">
        <v>6046319.7000000002</v>
      </c>
      <c r="M354" s="9">
        <v>512140.65</v>
      </c>
      <c r="N354" s="9">
        <v>6046749</v>
      </c>
      <c r="O354" s="31">
        <v>512356.39</v>
      </c>
      <c r="P354" s="37"/>
      <c r="Q354" s="38"/>
    </row>
    <row r="355" spans="1:17" s="17" customFormat="1" ht="15.75" outlineLevel="1">
      <c r="A355" s="227"/>
      <c r="B355" s="122" t="s">
        <v>572</v>
      </c>
      <c r="C355" s="13" t="s">
        <v>573</v>
      </c>
      <c r="D355" s="116" t="s">
        <v>2763</v>
      </c>
      <c r="E355" s="73">
        <f t="shared" si="8"/>
        <v>2231</v>
      </c>
      <c r="F355" s="37"/>
      <c r="G355" s="8">
        <v>2231</v>
      </c>
      <c r="H355" s="46"/>
      <c r="I355" s="30">
        <v>8</v>
      </c>
      <c r="J355" s="9"/>
      <c r="K355" s="46" t="s">
        <v>9</v>
      </c>
      <c r="L355" s="30">
        <v>6046696.5999999996</v>
      </c>
      <c r="M355" s="9">
        <v>513110.48</v>
      </c>
      <c r="N355" s="9">
        <v>6046836.4000000004</v>
      </c>
      <c r="O355" s="31">
        <v>511153.08</v>
      </c>
      <c r="P355" s="37"/>
      <c r="Q355" s="38"/>
    </row>
    <row r="356" spans="1:17" s="17" customFormat="1" ht="15.75" outlineLevel="1">
      <c r="A356" s="227"/>
      <c r="B356" s="122" t="s">
        <v>574</v>
      </c>
      <c r="C356" s="13" t="s">
        <v>119</v>
      </c>
      <c r="D356" s="116" t="s">
        <v>2764</v>
      </c>
      <c r="E356" s="73">
        <f t="shared" si="8"/>
        <v>2827</v>
      </c>
      <c r="F356" s="37"/>
      <c r="G356" s="8">
        <v>2827</v>
      </c>
      <c r="H356" s="46"/>
      <c r="I356" s="187" t="s">
        <v>3273</v>
      </c>
      <c r="J356" s="9"/>
      <c r="K356" s="46" t="s">
        <v>9</v>
      </c>
      <c r="L356" s="30">
        <v>6048332.2999999998</v>
      </c>
      <c r="M356" s="9">
        <v>514171.26</v>
      </c>
      <c r="N356" s="9">
        <v>6046696.5999999996</v>
      </c>
      <c r="O356" s="31">
        <v>513110.48</v>
      </c>
      <c r="P356" s="37"/>
      <c r="Q356" s="38"/>
    </row>
    <row r="357" spans="1:17" s="17" customFormat="1" ht="15.75" outlineLevel="1">
      <c r="A357" s="227"/>
      <c r="B357" s="122" t="s">
        <v>575</v>
      </c>
      <c r="C357" s="13" t="s">
        <v>576</v>
      </c>
      <c r="D357" s="116" t="s">
        <v>2764</v>
      </c>
      <c r="E357" s="73">
        <f t="shared" si="8"/>
        <v>3083</v>
      </c>
      <c r="F357" s="37"/>
      <c r="G357" s="8">
        <v>3083</v>
      </c>
      <c r="H357" s="46"/>
      <c r="I357" s="30">
        <v>8</v>
      </c>
      <c r="J357" s="9"/>
      <c r="K357" s="46" t="s">
        <v>9</v>
      </c>
      <c r="L357" s="30">
        <v>6048087.5999999996</v>
      </c>
      <c r="M357" s="9">
        <v>517234.23</v>
      </c>
      <c r="N357" s="9">
        <v>6047873.9000000004</v>
      </c>
      <c r="O357" s="31">
        <v>514193.54</v>
      </c>
      <c r="P357" s="37"/>
      <c r="Q357" s="38"/>
    </row>
    <row r="358" spans="1:17" s="17" customFormat="1" ht="15.75" outlineLevel="1">
      <c r="A358" s="227"/>
      <c r="B358" s="122" t="s">
        <v>577</v>
      </c>
      <c r="C358" s="13" t="s">
        <v>115</v>
      </c>
      <c r="D358" s="116" t="s">
        <v>3680</v>
      </c>
      <c r="E358" s="73">
        <f t="shared" si="8"/>
        <v>790</v>
      </c>
      <c r="F358" s="37"/>
      <c r="G358" s="8">
        <v>790</v>
      </c>
      <c r="H358" s="46"/>
      <c r="I358" s="30">
        <v>7</v>
      </c>
      <c r="J358" s="9"/>
      <c r="K358" s="46" t="s">
        <v>9</v>
      </c>
      <c r="L358" s="30">
        <v>6046977.7000000002</v>
      </c>
      <c r="M358" s="9">
        <v>511208.2</v>
      </c>
      <c r="N358" s="9">
        <v>6047542.7999999998</v>
      </c>
      <c r="O358" s="31">
        <v>511552.75</v>
      </c>
      <c r="P358" s="37"/>
      <c r="Q358" s="38"/>
    </row>
    <row r="359" spans="1:17" s="17" customFormat="1" ht="16.5" outlineLevel="1" thickBot="1">
      <c r="A359" s="227"/>
      <c r="B359" s="124" t="s">
        <v>578</v>
      </c>
      <c r="C359" s="18" t="s">
        <v>352</v>
      </c>
      <c r="D359" s="118" t="s">
        <v>2704</v>
      </c>
      <c r="E359" s="81">
        <f t="shared" si="8"/>
        <v>993</v>
      </c>
      <c r="F359" s="71"/>
      <c r="G359" s="90">
        <v>993</v>
      </c>
      <c r="H359" s="83"/>
      <c r="I359" s="69">
        <v>7</v>
      </c>
      <c r="J359" s="67"/>
      <c r="K359" s="83" t="s">
        <v>9</v>
      </c>
      <c r="L359" s="69">
        <v>6047542.7999999998</v>
      </c>
      <c r="M359" s="67">
        <v>511552.75</v>
      </c>
      <c r="N359" s="67">
        <v>6048249.9000000004</v>
      </c>
      <c r="O359" s="70">
        <v>512018.95</v>
      </c>
      <c r="P359" s="71"/>
      <c r="Q359" s="72"/>
    </row>
    <row r="360" spans="1:17" s="17" customFormat="1" ht="32.25" thickBot="1">
      <c r="A360" s="155" t="s">
        <v>331</v>
      </c>
      <c r="B360" s="279" t="s">
        <v>2691</v>
      </c>
      <c r="C360" s="280"/>
      <c r="D360" s="281"/>
      <c r="E360" s="149">
        <f>SUM(E212:E359)</f>
        <v>155119</v>
      </c>
      <c r="F360" s="166">
        <f>SUM(F212:F359)</f>
        <v>15804</v>
      </c>
      <c r="G360" s="157">
        <f>SUM(G212:G359)</f>
        <v>125681</v>
      </c>
      <c r="H360" s="162">
        <f>SUM(H212:H359)</f>
        <v>13634</v>
      </c>
      <c r="I360" s="250"/>
      <c r="J360" s="251"/>
      <c r="K360" s="251"/>
      <c r="L360" s="251"/>
      <c r="M360" s="251"/>
      <c r="N360" s="251"/>
      <c r="O360" s="251"/>
      <c r="P360" s="153"/>
      <c r="Q360" s="154"/>
    </row>
    <row r="361" spans="1:17" s="17" customFormat="1" ht="14.25" customHeight="1" outlineLevel="1">
      <c r="A361" s="218" t="s">
        <v>1907</v>
      </c>
      <c r="B361" s="121" t="s">
        <v>579</v>
      </c>
      <c r="C361" s="127" t="s">
        <v>2956</v>
      </c>
      <c r="D361" s="110" t="s">
        <v>2654</v>
      </c>
      <c r="E361" s="74">
        <f t="shared" ref="E361:E366" si="9">SUM(F361:H361)</f>
        <v>443</v>
      </c>
      <c r="F361" s="35">
        <v>2</v>
      </c>
      <c r="G361" s="51">
        <v>441</v>
      </c>
      <c r="H361" s="52"/>
      <c r="I361" s="42" t="s">
        <v>3274</v>
      </c>
      <c r="J361" s="23" t="s">
        <v>3500</v>
      </c>
      <c r="K361" s="25" t="s">
        <v>20</v>
      </c>
      <c r="L361" s="78">
        <v>6048278.9400000004</v>
      </c>
      <c r="M361" s="79">
        <v>483952.37</v>
      </c>
      <c r="N361" s="79">
        <v>6047869.5</v>
      </c>
      <c r="O361" s="80">
        <v>484083.95</v>
      </c>
      <c r="P361" s="35" t="s">
        <v>2246</v>
      </c>
      <c r="Q361" s="36">
        <v>440054036483</v>
      </c>
    </row>
    <row r="362" spans="1:17" s="17" customFormat="1" ht="15.75" customHeight="1" outlineLevel="1">
      <c r="A362" s="219"/>
      <c r="B362" s="122" t="s">
        <v>580</v>
      </c>
      <c r="C362" s="13" t="s">
        <v>144</v>
      </c>
      <c r="D362" s="111" t="s">
        <v>2654</v>
      </c>
      <c r="E362" s="73">
        <f t="shared" si="9"/>
        <v>1300</v>
      </c>
      <c r="F362" s="37">
        <f>8+898</f>
        <v>906</v>
      </c>
      <c r="G362" s="8">
        <f>330+64</f>
        <v>394</v>
      </c>
      <c r="H362" s="46"/>
      <c r="I362" s="189" t="s">
        <v>3275</v>
      </c>
      <c r="J362" s="188" t="s">
        <v>3501</v>
      </c>
      <c r="K362" s="26" t="s">
        <v>2058</v>
      </c>
      <c r="L362" s="30">
        <v>6048409.5599999996</v>
      </c>
      <c r="M362" s="9">
        <v>485095.86</v>
      </c>
      <c r="N362" s="9">
        <v>6048409.0199999996</v>
      </c>
      <c r="O362" s="31">
        <v>483799.46</v>
      </c>
      <c r="P362" s="37" t="s">
        <v>2247</v>
      </c>
      <c r="Q362" s="38">
        <v>440054036494</v>
      </c>
    </row>
    <row r="363" spans="1:17" s="17" customFormat="1" ht="15.75" customHeight="1" outlineLevel="1">
      <c r="A363" s="219"/>
      <c r="B363" s="122" t="s">
        <v>581</v>
      </c>
      <c r="C363" s="13" t="s">
        <v>377</v>
      </c>
      <c r="D363" s="111" t="s">
        <v>2654</v>
      </c>
      <c r="E363" s="73">
        <f t="shared" si="9"/>
        <v>622</v>
      </c>
      <c r="F363" s="37">
        <v>579</v>
      </c>
      <c r="G363" s="8">
        <v>43</v>
      </c>
      <c r="H363" s="46"/>
      <c r="I363" s="189" t="s">
        <v>3276</v>
      </c>
      <c r="J363" s="188" t="s">
        <v>3502</v>
      </c>
      <c r="K363" s="26" t="s">
        <v>2058</v>
      </c>
      <c r="L363" s="30">
        <v>6048407.3300000001</v>
      </c>
      <c r="M363" s="9">
        <v>483893.31</v>
      </c>
      <c r="N363" s="9">
        <v>6048438.7400000002</v>
      </c>
      <c r="O363" s="31">
        <v>484367.53</v>
      </c>
      <c r="P363" s="37" t="s">
        <v>2278</v>
      </c>
      <c r="Q363" s="38">
        <v>440038318662</v>
      </c>
    </row>
    <row r="364" spans="1:17" s="17" customFormat="1" ht="15.75" customHeight="1" outlineLevel="1">
      <c r="A364" s="219"/>
      <c r="B364" s="122" t="s">
        <v>582</v>
      </c>
      <c r="C364" s="13" t="s">
        <v>55</v>
      </c>
      <c r="D364" s="111" t="s">
        <v>2654</v>
      </c>
      <c r="E364" s="73">
        <f t="shared" si="9"/>
        <v>173</v>
      </c>
      <c r="F364" s="37"/>
      <c r="G364" s="8">
        <v>173</v>
      </c>
      <c r="H364" s="46"/>
      <c r="I364" s="43">
        <v>3</v>
      </c>
      <c r="J364" s="9">
        <v>7.3</v>
      </c>
      <c r="K364" s="26" t="s">
        <v>2058</v>
      </c>
      <c r="L364" s="30">
        <v>6048395.0899999999</v>
      </c>
      <c r="M364" s="9">
        <v>484364.31</v>
      </c>
      <c r="N364" s="9">
        <v>6048241.9400000004</v>
      </c>
      <c r="O364" s="31">
        <v>484443.94</v>
      </c>
      <c r="P364" s="37" t="s">
        <v>2248</v>
      </c>
      <c r="Q364" s="38">
        <v>440054036507</v>
      </c>
    </row>
    <row r="365" spans="1:17" s="17" customFormat="1" ht="15.75" customHeight="1" outlineLevel="1">
      <c r="A365" s="219"/>
      <c r="B365" s="122" t="s">
        <v>583</v>
      </c>
      <c r="C365" s="13" t="s">
        <v>584</v>
      </c>
      <c r="D365" s="111" t="s">
        <v>2654</v>
      </c>
      <c r="E365" s="73">
        <f t="shared" si="9"/>
        <v>192</v>
      </c>
      <c r="F365" s="37"/>
      <c r="G365" s="8">
        <v>192</v>
      </c>
      <c r="H365" s="46"/>
      <c r="I365" s="189" t="s">
        <v>3277</v>
      </c>
      <c r="J365" s="188" t="s">
        <v>3503</v>
      </c>
      <c r="K365" s="26" t="s">
        <v>2058</v>
      </c>
      <c r="L365" s="30">
        <v>6048443.29</v>
      </c>
      <c r="M365" s="9">
        <v>484209.1</v>
      </c>
      <c r="N365" s="9">
        <v>6048631.4299999997</v>
      </c>
      <c r="O365" s="31">
        <v>484182.03</v>
      </c>
      <c r="P365" s="37" t="s">
        <v>2249</v>
      </c>
      <c r="Q365" s="38">
        <v>440054036518</v>
      </c>
    </row>
    <row r="366" spans="1:17" s="17" customFormat="1" ht="15.75" customHeight="1" outlineLevel="1">
      <c r="A366" s="219"/>
      <c r="B366" s="122" t="s">
        <v>585</v>
      </c>
      <c r="C366" s="13" t="s">
        <v>47</v>
      </c>
      <c r="D366" s="111" t="s">
        <v>2654</v>
      </c>
      <c r="E366" s="73">
        <f t="shared" si="9"/>
        <v>173</v>
      </c>
      <c r="F366" s="37"/>
      <c r="G366" s="8">
        <v>173</v>
      </c>
      <c r="H366" s="46"/>
      <c r="I366" s="43">
        <v>3.3</v>
      </c>
      <c r="J366" s="9">
        <v>7.7</v>
      </c>
      <c r="K366" s="26" t="s">
        <v>2058</v>
      </c>
      <c r="L366" s="30">
        <v>6048432.8700000001</v>
      </c>
      <c r="M366" s="9">
        <v>484577.84</v>
      </c>
      <c r="N366" s="9">
        <v>6048285.25</v>
      </c>
      <c r="O366" s="31">
        <v>484534.35</v>
      </c>
      <c r="P366" s="37" t="s">
        <v>2250</v>
      </c>
      <c r="Q366" s="38">
        <v>440054036529</v>
      </c>
    </row>
    <row r="367" spans="1:17" s="17" customFormat="1" ht="15.75" customHeight="1" outlineLevel="1">
      <c r="A367" s="219"/>
      <c r="B367" s="248" t="s">
        <v>586</v>
      </c>
      <c r="C367" s="249" t="s">
        <v>237</v>
      </c>
      <c r="D367" s="229" t="s">
        <v>2654</v>
      </c>
      <c r="E367" s="230">
        <f>SUM(F367:H368)</f>
        <v>852</v>
      </c>
      <c r="F367" s="37">
        <v>187</v>
      </c>
      <c r="G367" s="8"/>
      <c r="H367" s="46"/>
      <c r="I367" s="43">
        <v>4.7</v>
      </c>
      <c r="J367" s="9">
        <v>11.7</v>
      </c>
      <c r="K367" s="26" t="s">
        <v>2058</v>
      </c>
      <c r="L367" s="30">
        <v>6048240.7599999998</v>
      </c>
      <c r="M367" s="9">
        <v>484777.92</v>
      </c>
      <c r="N367" s="9">
        <v>6048426.0999999996</v>
      </c>
      <c r="O367" s="31">
        <v>484755.18</v>
      </c>
      <c r="P367" s="228" t="s">
        <v>2251</v>
      </c>
      <c r="Q367" s="38">
        <v>440054036530</v>
      </c>
    </row>
    <row r="368" spans="1:17" s="17" customFormat="1" ht="15.75" customHeight="1" outlineLevel="1">
      <c r="A368" s="219"/>
      <c r="B368" s="248"/>
      <c r="C368" s="249"/>
      <c r="D368" s="229"/>
      <c r="E368" s="230"/>
      <c r="F368" s="37"/>
      <c r="G368" s="8">
        <v>665</v>
      </c>
      <c r="H368" s="46"/>
      <c r="I368" s="43">
        <v>5.8</v>
      </c>
      <c r="J368" s="9">
        <v>13</v>
      </c>
      <c r="K368" s="26" t="s">
        <v>2058</v>
      </c>
      <c r="L368" s="30">
        <v>6048438.7199999997</v>
      </c>
      <c r="M368" s="9">
        <v>484726.94</v>
      </c>
      <c r="N368" s="9">
        <v>6049052.3300000001</v>
      </c>
      <c r="O368" s="31">
        <v>484475.92</v>
      </c>
      <c r="P368" s="228"/>
      <c r="Q368" s="38">
        <v>440054080038</v>
      </c>
    </row>
    <row r="369" spans="1:17" s="17" customFormat="1" ht="15.75" customHeight="1" outlineLevel="1">
      <c r="A369" s="219"/>
      <c r="B369" s="122" t="s">
        <v>587</v>
      </c>
      <c r="C369" s="190" t="s">
        <v>2957</v>
      </c>
      <c r="D369" s="111" t="s">
        <v>2655</v>
      </c>
      <c r="E369" s="73">
        <f t="shared" ref="E369:E385" si="10">SUM(F369:H369)</f>
        <v>1203</v>
      </c>
      <c r="F369" s="37">
        <v>5</v>
      </c>
      <c r="G369" s="8">
        <f>679+519</f>
        <v>1198</v>
      </c>
      <c r="H369" s="46">
        <v>0</v>
      </c>
      <c r="I369" s="189" t="s">
        <v>3278</v>
      </c>
      <c r="J369" s="188" t="s">
        <v>3504</v>
      </c>
      <c r="K369" s="26" t="s">
        <v>13</v>
      </c>
      <c r="L369" s="30">
        <v>6048673.2400000002</v>
      </c>
      <c r="M369" s="9">
        <v>485637.63</v>
      </c>
      <c r="N369" s="9">
        <v>6047955.5999999996</v>
      </c>
      <c r="O369" s="31">
        <v>486568.24</v>
      </c>
      <c r="P369" s="37" t="s">
        <v>2252</v>
      </c>
      <c r="Q369" s="38">
        <v>440053964386</v>
      </c>
    </row>
    <row r="370" spans="1:17" s="17" customFormat="1" ht="15.75" customHeight="1" outlineLevel="1">
      <c r="A370" s="219"/>
      <c r="B370" s="122" t="s">
        <v>588</v>
      </c>
      <c r="C370" s="13" t="s">
        <v>137</v>
      </c>
      <c r="D370" s="111" t="s">
        <v>2654</v>
      </c>
      <c r="E370" s="73">
        <f t="shared" si="10"/>
        <v>853</v>
      </c>
      <c r="F370" s="37"/>
      <c r="G370" s="8">
        <v>853</v>
      </c>
      <c r="H370" s="46"/>
      <c r="I370" s="43">
        <v>4.9000000000000004</v>
      </c>
      <c r="J370" s="9">
        <v>14.8</v>
      </c>
      <c r="K370" s="26" t="s">
        <v>2058</v>
      </c>
      <c r="L370" s="30">
        <v>6048217.1500000004</v>
      </c>
      <c r="M370" s="9">
        <v>484788.9</v>
      </c>
      <c r="N370" s="9">
        <v>6047793.71</v>
      </c>
      <c r="O370" s="31">
        <v>485495.87</v>
      </c>
      <c r="P370" s="37" t="s">
        <v>1987</v>
      </c>
      <c r="Q370" s="38">
        <v>440053325705</v>
      </c>
    </row>
    <row r="371" spans="1:17" s="17" customFormat="1" ht="15.75" customHeight="1" outlineLevel="1">
      <c r="A371" s="219"/>
      <c r="B371" s="122" t="s">
        <v>589</v>
      </c>
      <c r="C371" s="190" t="s">
        <v>2958</v>
      </c>
      <c r="D371" s="111" t="s">
        <v>2656</v>
      </c>
      <c r="E371" s="73">
        <f t="shared" si="10"/>
        <v>692</v>
      </c>
      <c r="F371" s="37"/>
      <c r="G371" s="8">
        <v>692</v>
      </c>
      <c r="H371" s="46"/>
      <c r="I371" s="43">
        <v>4</v>
      </c>
      <c r="J371" s="9">
        <v>9.8000000000000007</v>
      </c>
      <c r="K371" s="26" t="s">
        <v>20</v>
      </c>
      <c r="L371" s="30">
        <v>6048052.4299999997</v>
      </c>
      <c r="M371" s="9">
        <v>484962.42</v>
      </c>
      <c r="N371" s="9">
        <v>6048423.5800000001</v>
      </c>
      <c r="O371" s="31">
        <v>485227.07</v>
      </c>
      <c r="P371" s="37" t="s">
        <v>2254</v>
      </c>
      <c r="Q371" s="38">
        <v>440053964397</v>
      </c>
    </row>
    <row r="372" spans="1:17" s="17" customFormat="1" ht="15.75" customHeight="1" outlineLevel="1">
      <c r="A372" s="219"/>
      <c r="B372" s="122" t="s">
        <v>590</v>
      </c>
      <c r="C372" s="190" t="s">
        <v>2993</v>
      </c>
      <c r="D372" s="111" t="s">
        <v>2655</v>
      </c>
      <c r="E372" s="73">
        <f t="shared" si="10"/>
        <v>1810</v>
      </c>
      <c r="F372" s="37">
        <v>4</v>
      </c>
      <c r="G372" s="8">
        <f>941+51+814</f>
        <v>1806</v>
      </c>
      <c r="H372" s="46"/>
      <c r="I372" s="189" t="s">
        <v>3279</v>
      </c>
      <c r="J372" s="188" t="s">
        <v>3505</v>
      </c>
      <c r="K372" s="26" t="s">
        <v>9</v>
      </c>
      <c r="L372" s="30">
        <v>6047836.3600000003</v>
      </c>
      <c r="M372" s="9">
        <v>484066.45</v>
      </c>
      <c r="N372" s="9">
        <v>6046078.29</v>
      </c>
      <c r="O372" s="31">
        <v>484095.64</v>
      </c>
      <c r="P372" s="37" t="s">
        <v>2255</v>
      </c>
      <c r="Q372" s="38">
        <v>440054036544</v>
      </c>
    </row>
    <row r="373" spans="1:17" s="17" customFormat="1" ht="15.75" customHeight="1" outlineLevel="1">
      <c r="A373" s="219"/>
      <c r="B373" s="122" t="s">
        <v>591</v>
      </c>
      <c r="C373" s="190" t="s">
        <v>2994</v>
      </c>
      <c r="D373" s="111" t="s">
        <v>2657</v>
      </c>
      <c r="E373" s="73">
        <f t="shared" si="10"/>
        <v>515</v>
      </c>
      <c r="F373" s="37">
        <v>4</v>
      </c>
      <c r="G373" s="8">
        <v>511</v>
      </c>
      <c r="H373" s="46"/>
      <c r="I373" s="189" t="s">
        <v>3280</v>
      </c>
      <c r="J373" s="188" t="s">
        <v>3506</v>
      </c>
      <c r="K373" s="26" t="s">
        <v>13</v>
      </c>
      <c r="L373" s="30">
        <v>6047556.1900000004</v>
      </c>
      <c r="M373" s="9">
        <v>482566.57</v>
      </c>
      <c r="N373" s="9">
        <v>6047079.6200000001</v>
      </c>
      <c r="O373" s="31">
        <v>482753.29</v>
      </c>
      <c r="P373" s="37" t="s">
        <v>2256</v>
      </c>
      <c r="Q373" s="38">
        <v>440053964400</v>
      </c>
    </row>
    <row r="374" spans="1:17" s="17" customFormat="1" ht="15.75" customHeight="1" outlineLevel="1">
      <c r="A374" s="219"/>
      <c r="B374" s="122" t="s">
        <v>592</v>
      </c>
      <c r="C374" s="208" t="s">
        <v>2995</v>
      </c>
      <c r="D374" s="111" t="s">
        <v>2657</v>
      </c>
      <c r="E374" s="73">
        <f t="shared" si="10"/>
        <v>242</v>
      </c>
      <c r="F374" s="37">
        <v>4</v>
      </c>
      <c r="G374" s="8">
        <v>238</v>
      </c>
      <c r="H374" s="46"/>
      <c r="I374" s="189" t="s">
        <v>3205</v>
      </c>
      <c r="J374" s="188" t="s">
        <v>3507</v>
      </c>
      <c r="K374" s="26" t="s">
        <v>13</v>
      </c>
      <c r="L374" s="30">
        <v>6047482.8200000003</v>
      </c>
      <c r="M374" s="9">
        <v>482131.58</v>
      </c>
      <c r="N374" s="9">
        <v>6047391.9000000004</v>
      </c>
      <c r="O374" s="31">
        <v>482288.37</v>
      </c>
      <c r="P374" s="37" t="s">
        <v>2253</v>
      </c>
      <c r="Q374" s="38">
        <v>440054037559</v>
      </c>
    </row>
    <row r="375" spans="1:17" s="17" customFormat="1" ht="31.5" outlineLevel="1">
      <c r="A375" s="219"/>
      <c r="B375" s="122" t="s">
        <v>593</v>
      </c>
      <c r="C375" s="190" t="s">
        <v>2996</v>
      </c>
      <c r="D375" s="111" t="s">
        <v>2658</v>
      </c>
      <c r="E375" s="73">
        <f t="shared" si="10"/>
        <v>2136</v>
      </c>
      <c r="F375" s="37"/>
      <c r="G375" s="8">
        <v>1468</v>
      </c>
      <c r="H375" s="46">
        <v>668</v>
      </c>
      <c r="I375" s="43">
        <v>4</v>
      </c>
      <c r="J375" s="9"/>
      <c r="K375" s="26" t="s">
        <v>13</v>
      </c>
      <c r="L375" s="30">
        <v>6047419.2000000002</v>
      </c>
      <c r="M375" s="9">
        <v>481684.36</v>
      </c>
      <c r="N375" s="9">
        <v>6046134.4000000004</v>
      </c>
      <c r="O375" s="31">
        <v>482758</v>
      </c>
      <c r="P375" s="37"/>
      <c r="Q375" s="38"/>
    </row>
    <row r="376" spans="1:17" s="17" customFormat="1" ht="15.75" customHeight="1" outlineLevel="1">
      <c r="A376" s="219"/>
      <c r="B376" s="122" t="s">
        <v>594</v>
      </c>
      <c r="C376" s="190" t="s">
        <v>2959</v>
      </c>
      <c r="D376" s="111" t="s">
        <v>2659</v>
      </c>
      <c r="E376" s="73">
        <f t="shared" si="10"/>
        <v>1891</v>
      </c>
      <c r="F376" s="37"/>
      <c r="G376" s="8">
        <v>1891</v>
      </c>
      <c r="H376" s="46"/>
      <c r="I376" s="43">
        <v>5.0999999999999996</v>
      </c>
      <c r="J376" s="9">
        <v>12.6</v>
      </c>
      <c r="K376" s="26" t="s">
        <v>9</v>
      </c>
      <c r="L376" s="30">
        <v>6047213.3200000003</v>
      </c>
      <c r="M376" s="9">
        <v>480554.34</v>
      </c>
      <c r="N376" s="9">
        <v>6046340.6299999999</v>
      </c>
      <c r="O376" s="31">
        <v>481928.35</v>
      </c>
      <c r="P376" s="37" t="s">
        <v>2257</v>
      </c>
      <c r="Q376" s="38">
        <v>440053964414</v>
      </c>
    </row>
    <row r="377" spans="1:17" s="17" customFormat="1" ht="15.75" customHeight="1" outlineLevel="1">
      <c r="A377" s="219"/>
      <c r="B377" s="122" t="s">
        <v>595</v>
      </c>
      <c r="C377" s="190" t="s">
        <v>2997</v>
      </c>
      <c r="D377" s="111" t="s">
        <v>2660</v>
      </c>
      <c r="E377" s="73">
        <f t="shared" si="10"/>
        <v>1337</v>
      </c>
      <c r="F377" s="37">
        <v>3</v>
      </c>
      <c r="G377" s="8">
        <f>741+593</f>
        <v>1334</v>
      </c>
      <c r="H377" s="46"/>
      <c r="I377" s="189" t="s">
        <v>3281</v>
      </c>
      <c r="J377" s="188" t="s">
        <v>3508</v>
      </c>
      <c r="K377" s="26" t="s">
        <v>9</v>
      </c>
      <c r="L377" s="30">
        <v>6047577.6500000004</v>
      </c>
      <c r="M377" s="9">
        <v>482556.27</v>
      </c>
      <c r="N377" s="9">
        <v>6048474.6900000004</v>
      </c>
      <c r="O377" s="31">
        <v>482878.83</v>
      </c>
      <c r="P377" s="37" t="s">
        <v>2258</v>
      </c>
      <c r="Q377" s="38">
        <v>440053964420</v>
      </c>
    </row>
    <row r="378" spans="1:17" s="17" customFormat="1" ht="15.75" customHeight="1" outlineLevel="1">
      <c r="A378" s="219"/>
      <c r="B378" s="122" t="s">
        <v>2260</v>
      </c>
      <c r="C378" s="13" t="s">
        <v>596</v>
      </c>
      <c r="D378" s="111" t="s">
        <v>2661</v>
      </c>
      <c r="E378" s="73">
        <f t="shared" si="10"/>
        <v>1169</v>
      </c>
      <c r="F378" s="37"/>
      <c r="G378" s="8">
        <v>1169</v>
      </c>
      <c r="H378" s="46"/>
      <c r="I378" s="43">
        <v>3.65</v>
      </c>
      <c r="J378" s="9">
        <v>12.5</v>
      </c>
      <c r="K378" s="26" t="s">
        <v>2058</v>
      </c>
      <c r="L378" s="30">
        <v>6048854.1699999999</v>
      </c>
      <c r="M378" s="9">
        <v>483983.73</v>
      </c>
      <c r="N378" s="9">
        <v>6048474.4500000002</v>
      </c>
      <c r="O378" s="31">
        <v>482878.97</v>
      </c>
      <c r="P378" s="37" t="s">
        <v>1979</v>
      </c>
      <c r="Q378" s="38">
        <v>440053301394</v>
      </c>
    </row>
    <row r="379" spans="1:17" s="17" customFormat="1" ht="15.75" customHeight="1" outlineLevel="1">
      <c r="A379" s="219"/>
      <c r="B379" s="122" t="s">
        <v>597</v>
      </c>
      <c r="C379" s="208" t="s">
        <v>2998</v>
      </c>
      <c r="D379" s="111" t="s">
        <v>2654</v>
      </c>
      <c r="E379" s="73">
        <f t="shared" si="10"/>
        <v>527</v>
      </c>
      <c r="F379" s="37" t="s">
        <v>2259</v>
      </c>
      <c r="G379" s="8">
        <v>527</v>
      </c>
      <c r="H379" s="46"/>
      <c r="I379" s="43">
        <v>4</v>
      </c>
      <c r="J379" s="9">
        <v>12.3</v>
      </c>
      <c r="K379" s="26" t="s">
        <v>9</v>
      </c>
      <c r="L379" s="30">
        <v>6048853.7699999996</v>
      </c>
      <c r="M379" s="9">
        <v>483983.99</v>
      </c>
      <c r="N379" s="9">
        <v>6049023.1500000004</v>
      </c>
      <c r="O379" s="31">
        <v>484482.53</v>
      </c>
      <c r="P379" s="37" t="s">
        <v>2261</v>
      </c>
      <c r="Q379" s="38">
        <v>440053964431</v>
      </c>
    </row>
    <row r="380" spans="1:17" s="17" customFormat="1" ht="15.75" customHeight="1" outlineLevel="1">
      <c r="A380" s="219"/>
      <c r="B380" s="122" t="s">
        <v>598</v>
      </c>
      <c r="C380" s="208" t="s">
        <v>2999</v>
      </c>
      <c r="D380" s="111" t="s">
        <v>2661</v>
      </c>
      <c r="E380" s="73">
        <f t="shared" si="10"/>
        <v>433</v>
      </c>
      <c r="F380" s="37"/>
      <c r="G380" s="8">
        <v>433</v>
      </c>
      <c r="H380" s="46"/>
      <c r="I380" s="43">
        <v>3.8</v>
      </c>
      <c r="J380" s="9">
        <v>6.6</v>
      </c>
      <c r="K380" s="26" t="s">
        <v>13</v>
      </c>
      <c r="L380" s="30">
        <v>6048632.1200000001</v>
      </c>
      <c r="M380" s="9">
        <v>483288.14</v>
      </c>
      <c r="N380" s="9">
        <v>6048973.5</v>
      </c>
      <c r="O380" s="31">
        <v>483087.9</v>
      </c>
      <c r="P380" s="37" t="s">
        <v>2262</v>
      </c>
      <c r="Q380" s="38">
        <v>440053964453</v>
      </c>
    </row>
    <row r="381" spans="1:17" s="17" customFormat="1" ht="15.75" customHeight="1" outlineLevel="1">
      <c r="A381" s="219"/>
      <c r="B381" s="122" t="s">
        <v>599</v>
      </c>
      <c r="C381" s="208" t="s">
        <v>3000</v>
      </c>
      <c r="D381" s="111" t="s">
        <v>2662</v>
      </c>
      <c r="E381" s="73">
        <f t="shared" si="10"/>
        <v>265</v>
      </c>
      <c r="F381" s="37"/>
      <c r="G381" s="8">
        <v>265</v>
      </c>
      <c r="H381" s="46"/>
      <c r="I381" s="43">
        <v>5</v>
      </c>
      <c r="J381" s="9"/>
      <c r="K381" s="26" t="s">
        <v>20</v>
      </c>
      <c r="L381" s="30">
        <v>6048752.5999999996</v>
      </c>
      <c r="M381" s="9">
        <v>483674.7</v>
      </c>
      <c r="N381" s="9">
        <v>6048526.2999999998</v>
      </c>
      <c r="O381" s="31">
        <v>483806.57</v>
      </c>
      <c r="P381" s="37"/>
      <c r="Q381" s="38"/>
    </row>
    <row r="382" spans="1:17" s="17" customFormat="1" ht="31.5" outlineLevel="1">
      <c r="A382" s="219"/>
      <c r="B382" s="122" t="s">
        <v>600</v>
      </c>
      <c r="C382" s="208" t="s">
        <v>3001</v>
      </c>
      <c r="D382" s="111" t="s">
        <v>2663</v>
      </c>
      <c r="E382" s="73">
        <f t="shared" si="10"/>
        <v>4868</v>
      </c>
      <c r="F382" s="37">
        <v>3</v>
      </c>
      <c r="G382" s="8">
        <v>4865</v>
      </c>
      <c r="H382" s="46"/>
      <c r="I382" s="189" t="s">
        <v>3282</v>
      </c>
      <c r="J382" s="188" t="s">
        <v>3509</v>
      </c>
      <c r="K382" s="26" t="s">
        <v>9</v>
      </c>
      <c r="L382" s="30">
        <v>6049052.3300000001</v>
      </c>
      <c r="M382" s="9">
        <v>484475.92</v>
      </c>
      <c r="N382" s="9">
        <v>6052647.7800000003</v>
      </c>
      <c r="O382" s="31">
        <v>485989.68</v>
      </c>
      <c r="P382" s="37" t="s">
        <v>2263</v>
      </c>
      <c r="Q382" s="38">
        <v>440054037626</v>
      </c>
    </row>
    <row r="383" spans="1:17" s="17" customFormat="1" ht="15.75" customHeight="1" outlineLevel="1">
      <c r="A383" s="219"/>
      <c r="B383" s="122" t="s">
        <v>601</v>
      </c>
      <c r="C383" s="13" t="s">
        <v>602</v>
      </c>
      <c r="D383" s="111" t="s">
        <v>2664</v>
      </c>
      <c r="E383" s="73">
        <f t="shared" si="10"/>
        <v>631</v>
      </c>
      <c r="F383" s="37"/>
      <c r="G383" s="8">
        <v>631</v>
      </c>
      <c r="H383" s="46"/>
      <c r="I383" s="189" t="s">
        <v>3283</v>
      </c>
      <c r="J383" s="188" t="s">
        <v>3510</v>
      </c>
      <c r="K383" s="26" t="s">
        <v>2058</v>
      </c>
      <c r="L383" s="30">
        <v>6053393.3099999996</v>
      </c>
      <c r="M383" s="9">
        <v>485592.69</v>
      </c>
      <c r="N383" s="9">
        <v>6052899.4800000004</v>
      </c>
      <c r="O383" s="31">
        <v>485635.22</v>
      </c>
      <c r="P383" s="37" t="s">
        <v>1986</v>
      </c>
      <c r="Q383" s="38">
        <v>440053301412</v>
      </c>
    </row>
    <row r="384" spans="1:17" s="17" customFormat="1" ht="15.75" customHeight="1" outlineLevel="1">
      <c r="A384" s="219"/>
      <c r="B384" s="122" t="s">
        <v>603</v>
      </c>
      <c r="C384" s="13" t="s">
        <v>604</v>
      </c>
      <c r="D384" s="111" t="s">
        <v>2665</v>
      </c>
      <c r="E384" s="73">
        <f t="shared" si="10"/>
        <v>1000</v>
      </c>
      <c r="F384" s="37"/>
      <c r="G384" s="8"/>
      <c r="H384" s="46">
        <v>1000</v>
      </c>
      <c r="I384" s="189" t="s">
        <v>3249</v>
      </c>
      <c r="J384" s="9"/>
      <c r="K384" s="26" t="s">
        <v>20</v>
      </c>
      <c r="L384" s="30">
        <v>6053997.4000000004</v>
      </c>
      <c r="M384" s="9">
        <v>485902.62</v>
      </c>
      <c r="N384" s="9">
        <v>6053399.2999999998</v>
      </c>
      <c r="O384" s="31">
        <v>485600.43</v>
      </c>
      <c r="P384" s="37"/>
      <c r="Q384" s="38"/>
    </row>
    <row r="385" spans="1:17" s="17" customFormat="1" ht="15.75" outlineLevel="1">
      <c r="A385" s="219"/>
      <c r="B385" s="122" t="s">
        <v>605</v>
      </c>
      <c r="C385" s="190" t="s">
        <v>3002</v>
      </c>
      <c r="D385" s="111" t="s">
        <v>2666</v>
      </c>
      <c r="E385" s="73">
        <f t="shared" si="10"/>
        <v>1295</v>
      </c>
      <c r="F385" s="37">
        <v>4</v>
      </c>
      <c r="G385" s="8">
        <f>471+820</f>
        <v>1291</v>
      </c>
      <c r="H385" s="46"/>
      <c r="I385" s="189" t="s">
        <v>3284</v>
      </c>
      <c r="J385" s="188" t="s">
        <v>3511</v>
      </c>
      <c r="K385" s="26" t="s">
        <v>20</v>
      </c>
      <c r="L385" s="30">
        <v>6053582.5599999996</v>
      </c>
      <c r="M385" s="9">
        <v>485490.84</v>
      </c>
      <c r="N385" s="9">
        <v>6052981.2800000003</v>
      </c>
      <c r="O385" s="31">
        <v>484343.89</v>
      </c>
      <c r="P385" s="37" t="s">
        <v>2264</v>
      </c>
      <c r="Q385" s="38">
        <v>440053964464</v>
      </c>
    </row>
    <row r="386" spans="1:17" s="17" customFormat="1" ht="15" customHeight="1" outlineLevel="1">
      <c r="A386" s="219"/>
      <c r="B386" s="248" t="s">
        <v>606</v>
      </c>
      <c r="C386" s="249" t="s">
        <v>607</v>
      </c>
      <c r="D386" s="229" t="s">
        <v>2667</v>
      </c>
      <c r="E386" s="230">
        <f>SUM(F386:H387)</f>
        <v>5600</v>
      </c>
      <c r="F386" s="37"/>
      <c r="G386" s="8">
        <f>531+902+1154</f>
        <v>2587</v>
      </c>
      <c r="H386" s="46">
        <f>1420</f>
        <v>1420</v>
      </c>
      <c r="I386" s="189" t="s">
        <v>3285</v>
      </c>
      <c r="J386" s="188" t="s">
        <v>3512</v>
      </c>
      <c r="K386" s="26" t="s">
        <v>2058</v>
      </c>
      <c r="L386" s="30">
        <v>6048507.4800000004</v>
      </c>
      <c r="M386" s="9">
        <v>485280.48</v>
      </c>
      <c r="N386" s="9">
        <v>6051060.3499999996</v>
      </c>
      <c r="O386" s="31">
        <v>488143.51</v>
      </c>
      <c r="P386" s="37" t="s">
        <v>1990</v>
      </c>
      <c r="Q386" s="38">
        <v>440053296858</v>
      </c>
    </row>
    <row r="387" spans="1:17" s="17" customFormat="1" ht="15.75" customHeight="1" outlineLevel="1">
      <c r="A387" s="219"/>
      <c r="B387" s="248"/>
      <c r="C387" s="249"/>
      <c r="D387" s="229"/>
      <c r="E387" s="230"/>
      <c r="F387" s="37"/>
      <c r="G387" s="8">
        <f>450+1143</f>
        <v>1593</v>
      </c>
      <c r="H387" s="46"/>
      <c r="I387" s="189" t="s">
        <v>3286</v>
      </c>
      <c r="J387" s="188" t="s">
        <v>3513</v>
      </c>
      <c r="K387" s="26" t="s">
        <v>2058</v>
      </c>
      <c r="L387" s="30">
        <v>6051072.2999999998</v>
      </c>
      <c r="M387" s="9">
        <v>488175.25</v>
      </c>
      <c r="N387" s="9">
        <v>6052146.0700000003</v>
      </c>
      <c r="O387" s="31">
        <v>489238.67</v>
      </c>
      <c r="P387" s="37" t="s">
        <v>1990</v>
      </c>
      <c r="Q387" s="38">
        <v>440053296836</v>
      </c>
    </row>
    <row r="388" spans="1:17" s="17" customFormat="1" ht="15.75" customHeight="1" outlineLevel="1">
      <c r="A388" s="219"/>
      <c r="B388" s="122" t="s">
        <v>608</v>
      </c>
      <c r="C388" s="208" t="s">
        <v>3003</v>
      </c>
      <c r="D388" s="111" t="s">
        <v>2654</v>
      </c>
      <c r="E388" s="73">
        <f t="shared" ref="E388:E412" si="11">SUM(F388:H388)</f>
        <v>396</v>
      </c>
      <c r="F388" s="37">
        <v>3</v>
      </c>
      <c r="G388" s="8">
        <v>393</v>
      </c>
      <c r="H388" s="46"/>
      <c r="I388" s="189" t="s">
        <v>3287</v>
      </c>
      <c r="J388" s="188" t="s">
        <v>3514</v>
      </c>
      <c r="K388" s="26" t="s">
        <v>13</v>
      </c>
      <c r="L388" s="30">
        <v>6049469.79</v>
      </c>
      <c r="M388" s="9">
        <v>486251.88</v>
      </c>
      <c r="N388" s="9">
        <v>6049147.9699999997</v>
      </c>
      <c r="O388" s="31">
        <v>486480.26</v>
      </c>
      <c r="P388" s="37" t="s">
        <v>2265</v>
      </c>
      <c r="Q388" s="38">
        <v>440054037572</v>
      </c>
    </row>
    <row r="389" spans="1:17" s="17" customFormat="1" ht="15.75" customHeight="1" outlineLevel="1">
      <c r="A389" s="219"/>
      <c r="B389" s="122" t="s">
        <v>609</v>
      </c>
      <c r="C389" s="208" t="s">
        <v>3004</v>
      </c>
      <c r="D389" s="111" t="s">
        <v>2668</v>
      </c>
      <c r="E389" s="73">
        <f t="shared" si="11"/>
        <v>730</v>
      </c>
      <c r="F389" s="37">
        <v>4</v>
      </c>
      <c r="G389" s="8">
        <v>726</v>
      </c>
      <c r="H389" s="46"/>
      <c r="I389" s="189" t="s">
        <v>3288</v>
      </c>
      <c r="J389" s="188" t="s">
        <v>3515</v>
      </c>
      <c r="K389" s="26" t="s">
        <v>2073</v>
      </c>
      <c r="L389" s="30">
        <v>6050032.8700000001</v>
      </c>
      <c r="M389" s="9">
        <v>486637.79</v>
      </c>
      <c r="N389" s="9">
        <v>6049489.8700000001</v>
      </c>
      <c r="O389" s="31">
        <v>487121.13</v>
      </c>
      <c r="P389" s="37" t="s">
        <v>2266</v>
      </c>
      <c r="Q389" s="38">
        <v>440054037580</v>
      </c>
    </row>
    <row r="390" spans="1:17" s="17" customFormat="1" ht="31.5" outlineLevel="1">
      <c r="A390" s="219"/>
      <c r="B390" s="122" t="s">
        <v>610</v>
      </c>
      <c r="C390" s="208" t="s">
        <v>3005</v>
      </c>
      <c r="D390" s="111" t="s">
        <v>2668</v>
      </c>
      <c r="E390" s="73">
        <f t="shared" si="11"/>
        <v>414</v>
      </c>
      <c r="F390" s="37">
        <v>3</v>
      </c>
      <c r="G390" s="8">
        <v>411</v>
      </c>
      <c r="H390" s="46"/>
      <c r="I390" s="189" t="s">
        <v>3223</v>
      </c>
      <c r="J390" s="188" t="s">
        <v>3516</v>
      </c>
      <c r="K390" s="26" t="s">
        <v>2073</v>
      </c>
      <c r="L390" s="30">
        <v>6049736.7400000002</v>
      </c>
      <c r="M390" s="9">
        <v>487583.98</v>
      </c>
      <c r="N390" s="9">
        <v>6050077.7300000004</v>
      </c>
      <c r="O390" s="31">
        <v>487348.66</v>
      </c>
      <c r="P390" s="37" t="s">
        <v>2267</v>
      </c>
      <c r="Q390" s="38">
        <v>440054037591</v>
      </c>
    </row>
    <row r="391" spans="1:17" s="17" customFormat="1" ht="15.75" customHeight="1" outlineLevel="1">
      <c r="A391" s="219"/>
      <c r="B391" s="122" t="s">
        <v>611</v>
      </c>
      <c r="C391" s="208" t="s">
        <v>3006</v>
      </c>
      <c r="D391" s="111" t="s">
        <v>2669</v>
      </c>
      <c r="E391" s="73">
        <f t="shared" si="11"/>
        <v>755</v>
      </c>
      <c r="F391" s="37"/>
      <c r="G391" s="8">
        <v>755</v>
      </c>
      <c r="H391" s="46"/>
      <c r="I391" s="43">
        <v>2.7</v>
      </c>
      <c r="J391" s="9">
        <v>5.4</v>
      </c>
      <c r="K391" s="26" t="s">
        <v>20</v>
      </c>
      <c r="L391" s="30">
        <v>6050700.7300000004</v>
      </c>
      <c r="M391" s="9">
        <v>487595.11</v>
      </c>
      <c r="N391" s="9">
        <v>6051330.1699999999</v>
      </c>
      <c r="O391" s="31">
        <v>487256.11</v>
      </c>
      <c r="P391" s="37" t="s">
        <v>2268</v>
      </c>
      <c r="Q391" s="38">
        <v>440054037604</v>
      </c>
    </row>
    <row r="392" spans="1:17" s="17" customFormat="1" ht="15.75" customHeight="1" outlineLevel="1">
      <c r="A392" s="219"/>
      <c r="B392" s="122" t="s">
        <v>612</v>
      </c>
      <c r="C392" s="13" t="s">
        <v>83</v>
      </c>
      <c r="D392" s="111" t="s">
        <v>2669</v>
      </c>
      <c r="E392" s="73">
        <f t="shared" si="11"/>
        <v>883</v>
      </c>
      <c r="F392" s="37">
        <v>543</v>
      </c>
      <c r="G392" s="8">
        <v>340</v>
      </c>
      <c r="H392" s="46"/>
      <c r="I392" s="189" t="s">
        <v>3269</v>
      </c>
      <c r="J392" s="188" t="s">
        <v>3517</v>
      </c>
      <c r="K392" s="77" t="s">
        <v>2058</v>
      </c>
      <c r="L392" s="30">
        <v>6051440.7999999998</v>
      </c>
      <c r="M392" s="9">
        <v>487451.01</v>
      </c>
      <c r="N392" s="9">
        <v>6050962.0999999996</v>
      </c>
      <c r="O392" s="31">
        <v>486712.29</v>
      </c>
      <c r="P392" s="37" t="s">
        <v>2187</v>
      </c>
      <c r="Q392" s="38">
        <v>440022079614</v>
      </c>
    </row>
    <row r="393" spans="1:17" s="17" customFormat="1" ht="15.75" customHeight="1" outlineLevel="1">
      <c r="A393" s="219"/>
      <c r="B393" s="122" t="s">
        <v>613</v>
      </c>
      <c r="C393" s="13" t="s">
        <v>160</v>
      </c>
      <c r="D393" s="111" t="s">
        <v>2669</v>
      </c>
      <c r="E393" s="73">
        <f t="shared" si="11"/>
        <v>388</v>
      </c>
      <c r="F393" s="37">
        <v>388</v>
      </c>
      <c r="G393" s="8"/>
      <c r="H393" s="46"/>
      <c r="I393" s="43">
        <v>3.5</v>
      </c>
      <c r="J393" s="9">
        <v>9.4</v>
      </c>
      <c r="K393" s="77" t="s">
        <v>2058</v>
      </c>
      <c r="L393" s="30">
        <v>6051348.8300000001</v>
      </c>
      <c r="M393" s="9">
        <v>487262.78</v>
      </c>
      <c r="N393" s="9">
        <v>6051641.25</v>
      </c>
      <c r="O393" s="31">
        <v>487077.64</v>
      </c>
      <c r="P393" s="37" t="s">
        <v>2188</v>
      </c>
      <c r="Q393" s="38">
        <v>440022079469</v>
      </c>
    </row>
    <row r="394" spans="1:17" s="17" customFormat="1" ht="15.75" customHeight="1" outlineLevel="1">
      <c r="A394" s="219"/>
      <c r="B394" s="122" t="s">
        <v>614</v>
      </c>
      <c r="C394" s="13" t="s">
        <v>237</v>
      </c>
      <c r="D394" s="111" t="s">
        <v>2669</v>
      </c>
      <c r="E394" s="73">
        <f t="shared" si="11"/>
        <v>390</v>
      </c>
      <c r="F394" s="37"/>
      <c r="G394" s="8">
        <v>390</v>
      </c>
      <c r="H394" s="46"/>
      <c r="I394" s="43">
        <v>3.5</v>
      </c>
      <c r="J394" s="9">
        <v>5</v>
      </c>
      <c r="K394" s="26" t="s">
        <v>2058</v>
      </c>
      <c r="L394" s="30">
        <v>6051258.0199999996</v>
      </c>
      <c r="M394" s="9">
        <v>487125.31</v>
      </c>
      <c r="N394" s="9">
        <v>6051571.04</v>
      </c>
      <c r="O394" s="31">
        <v>487050.36</v>
      </c>
      <c r="P394" s="37" t="s">
        <v>2000</v>
      </c>
      <c r="Q394" s="38">
        <v>440022079572</v>
      </c>
    </row>
    <row r="395" spans="1:17" s="17" customFormat="1" ht="15.75" customHeight="1" outlineLevel="1">
      <c r="A395" s="219"/>
      <c r="B395" s="122" t="s">
        <v>615</v>
      </c>
      <c r="C395" s="13" t="s">
        <v>544</v>
      </c>
      <c r="D395" s="111" t="s">
        <v>2669</v>
      </c>
      <c r="E395" s="73">
        <f t="shared" si="11"/>
        <v>255</v>
      </c>
      <c r="F395" s="37"/>
      <c r="G395" s="8">
        <v>255</v>
      </c>
      <c r="H395" s="46"/>
      <c r="I395" s="43">
        <v>3.11</v>
      </c>
      <c r="J395" s="9">
        <v>6</v>
      </c>
      <c r="K395" s="26" t="s">
        <v>2058</v>
      </c>
      <c r="L395" s="30">
        <v>6051028.2800000003</v>
      </c>
      <c r="M395" s="9">
        <v>486791.66</v>
      </c>
      <c r="N395" s="9">
        <v>6051270.4199999999</v>
      </c>
      <c r="O395" s="31">
        <v>486714.69</v>
      </c>
      <c r="P395" s="37" t="s">
        <v>2392</v>
      </c>
      <c r="Q395" s="38">
        <v>440053325666</v>
      </c>
    </row>
    <row r="396" spans="1:17" s="17" customFormat="1" ht="15.75" customHeight="1" outlineLevel="1">
      <c r="A396" s="219"/>
      <c r="B396" s="122" t="s">
        <v>616</v>
      </c>
      <c r="C396" s="13" t="s">
        <v>617</v>
      </c>
      <c r="D396" s="111" t="s">
        <v>2669</v>
      </c>
      <c r="E396" s="73">
        <f t="shared" si="11"/>
        <v>1110</v>
      </c>
      <c r="F396" s="37"/>
      <c r="G396" s="8">
        <v>1110</v>
      </c>
      <c r="H396" s="46"/>
      <c r="I396" s="43">
        <v>5</v>
      </c>
      <c r="J396" s="9">
        <v>10.6</v>
      </c>
      <c r="K396" s="26" t="s">
        <v>2058</v>
      </c>
      <c r="L396" s="30">
        <v>6051098.29</v>
      </c>
      <c r="M396" s="9">
        <v>488189.1</v>
      </c>
      <c r="N396" s="9">
        <v>6051937.8600000003</v>
      </c>
      <c r="O396" s="31">
        <v>487724.96</v>
      </c>
      <c r="P396" s="37" t="s">
        <v>1989</v>
      </c>
      <c r="Q396" s="38">
        <v>440053381881</v>
      </c>
    </row>
    <row r="397" spans="1:17" s="17" customFormat="1" ht="15.75" customHeight="1" outlineLevel="1">
      <c r="A397" s="219"/>
      <c r="B397" s="122" t="s">
        <v>618</v>
      </c>
      <c r="C397" s="208" t="s">
        <v>3007</v>
      </c>
      <c r="D397" s="111" t="s">
        <v>2670</v>
      </c>
      <c r="E397" s="73">
        <f t="shared" si="11"/>
        <v>794</v>
      </c>
      <c r="F397" s="37"/>
      <c r="G397" s="8">
        <v>794</v>
      </c>
      <c r="H397" s="46"/>
      <c r="I397" s="43">
        <v>6</v>
      </c>
      <c r="J397" s="9"/>
      <c r="K397" s="26" t="s">
        <v>9</v>
      </c>
      <c r="L397" s="30">
        <v>6051961.2000000002</v>
      </c>
      <c r="M397" s="9">
        <v>487740.48</v>
      </c>
      <c r="N397" s="9">
        <v>6052732.2999999998</v>
      </c>
      <c r="O397" s="31">
        <v>487889.39</v>
      </c>
      <c r="P397" s="37"/>
      <c r="Q397" s="38"/>
    </row>
    <row r="398" spans="1:17" s="17" customFormat="1" ht="15.75" customHeight="1" outlineLevel="1">
      <c r="A398" s="219"/>
      <c r="B398" s="122" t="s">
        <v>619</v>
      </c>
      <c r="C398" s="190" t="s">
        <v>3008</v>
      </c>
      <c r="D398" s="111" t="s">
        <v>2670</v>
      </c>
      <c r="E398" s="73">
        <f t="shared" si="11"/>
        <v>511</v>
      </c>
      <c r="F398" s="37"/>
      <c r="G398" s="8">
        <v>511</v>
      </c>
      <c r="H398" s="46"/>
      <c r="I398" s="189" t="s">
        <v>3289</v>
      </c>
      <c r="J398" s="188" t="s">
        <v>3518</v>
      </c>
      <c r="K398" s="26" t="s">
        <v>20</v>
      </c>
      <c r="L398" s="30">
        <v>6052055.2800000003</v>
      </c>
      <c r="M398" s="9">
        <v>487775.83</v>
      </c>
      <c r="N398" s="9">
        <v>6052394.0899999999</v>
      </c>
      <c r="O398" s="31">
        <v>488143.25</v>
      </c>
      <c r="P398" s="37" t="s">
        <v>2269</v>
      </c>
      <c r="Q398" s="38">
        <v>440054037615</v>
      </c>
    </row>
    <row r="399" spans="1:17" s="17" customFormat="1" ht="15.75" customHeight="1" outlineLevel="1">
      <c r="A399" s="219"/>
      <c r="B399" s="122" t="s">
        <v>620</v>
      </c>
      <c r="C399" s="13" t="s">
        <v>115</v>
      </c>
      <c r="D399" s="111" t="s">
        <v>2671</v>
      </c>
      <c r="E399" s="73">
        <f t="shared" si="11"/>
        <v>998</v>
      </c>
      <c r="F399" s="37"/>
      <c r="G399" s="8">
        <v>998</v>
      </c>
      <c r="H399" s="46"/>
      <c r="I399" s="189" t="s">
        <v>3290</v>
      </c>
      <c r="J399" s="188" t="s">
        <v>3519</v>
      </c>
      <c r="K399" s="26" t="s">
        <v>2058</v>
      </c>
      <c r="L399" s="30">
        <v>6050721.5700000003</v>
      </c>
      <c r="M399" s="9">
        <v>489379.36</v>
      </c>
      <c r="N399" s="9">
        <v>6051483.4800000004</v>
      </c>
      <c r="O399" s="31">
        <v>488795.79</v>
      </c>
      <c r="P399" s="37" t="s">
        <v>2393</v>
      </c>
      <c r="Q399" s="38">
        <v>440053203200</v>
      </c>
    </row>
    <row r="400" spans="1:17" s="17" customFormat="1" ht="15.75" customHeight="1" outlineLevel="1">
      <c r="A400" s="219"/>
      <c r="B400" s="122" t="s">
        <v>621</v>
      </c>
      <c r="C400" s="13" t="s">
        <v>622</v>
      </c>
      <c r="D400" s="195" t="s">
        <v>3679</v>
      </c>
      <c r="E400" s="73">
        <f t="shared" si="11"/>
        <v>855</v>
      </c>
      <c r="F400" s="37"/>
      <c r="G400" s="8">
        <v>658</v>
      </c>
      <c r="H400" s="46">
        <v>197</v>
      </c>
      <c r="I400" s="189" t="s">
        <v>3291</v>
      </c>
      <c r="J400" s="188" t="s">
        <v>3520</v>
      </c>
      <c r="K400" s="26" t="s">
        <v>2058</v>
      </c>
      <c r="L400" s="30">
        <v>6051676.8200000003</v>
      </c>
      <c r="M400" s="9">
        <v>488941.36</v>
      </c>
      <c r="N400" s="9">
        <v>6052354.2199999997</v>
      </c>
      <c r="O400" s="31">
        <v>488431.98</v>
      </c>
      <c r="P400" s="37" t="s">
        <v>1985</v>
      </c>
      <c r="Q400" s="38">
        <v>440053388608</v>
      </c>
    </row>
    <row r="401" spans="1:17" s="17" customFormat="1" ht="15.75" customHeight="1" outlineLevel="1">
      <c r="A401" s="219"/>
      <c r="B401" s="122" t="s">
        <v>623</v>
      </c>
      <c r="C401" s="13" t="s">
        <v>354</v>
      </c>
      <c r="D401" s="111" t="s">
        <v>2670</v>
      </c>
      <c r="E401" s="73">
        <f t="shared" si="11"/>
        <v>1911</v>
      </c>
      <c r="F401" s="37"/>
      <c r="G401" s="8">
        <v>1911</v>
      </c>
      <c r="H401" s="46"/>
      <c r="I401" s="43">
        <v>4.7</v>
      </c>
      <c r="J401" s="9">
        <v>10</v>
      </c>
      <c r="K401" s="26" t="s">
        <v>2058</v>
      </c>
      <c r="L401" s="30">
        <v>6052354.2199999997</v>
      </c>
      <c r="M401" s="9">
        <v>488431.98</v>
      </c>
      <c r="N401" s="9">
        <v>6053651.1600000001</v>
      </c>
      <c r="O401" s="31">
        <v>487424.66</v>
      </c>
      <c r="P401" s="37" t="s">
        <v>1988</v>
      </c>
      <c r="Q401" s="38">
        <v>440053388573</v>
      </c>
    </row>
    <row r="402" spans="1:17" s="17" customFormat="1" ht="15.75" customHeight="1" outlineLevel="1">
      <c r="A402" s="219"/>
      <c r="B402" s="122" t="s">
        <v>624</v>
      </c>
      <c r="C402" s="208" t="s">
        <v>3009</v>
      </c>
      <c r="D402" s="186" t="s">
        <v>2963</v>
      </c>
      <c r="E402" s="73">
        <f t="shared" si="11"/>
        <v>764</v>
      </c>
      <c r="F402" s="37"/>
      <c r="G402" s="8"/>
      <c r="H402" s="46">
        <v>764</v>
      </c>
      <c r="I402" s="43">
        <v>3</v>
      </c>
      <c r="J402" s="9"/>
      <c r="K402" s="26" t="s">
        <v>73</v>
      </c>
      <c r="L402" s="30">
        <v>6053684.9000000004</v>
      </c>
      <c r="M402" s="9">
        <v>487417.41</v>
      </c>
      <c r="N402" s="9">
        <v>6054422.0999999996</v>
      </c>
      <c r="O402" s="31">
        <v>487414.82</v>
      </c>
      <c r="P402" s="37"/>
      <c r="Q402" s="38"/>
    </row>
    <row r="403" spans="1:17" s="17" customFormat="1" ht="15.75" customHeight="1" outlineLevel="1">
      <c r="A403" s="219"/>
      <c r="B403" s="122" t="s">
        <v>625</v>
      </c>
      <c r="C403" s="13" t="s">
        <v>263</v>
      </c>
      <c r="D403" s="195" t="s">
        <v>3678</v>
      </c>
      <c r="E403" s="73">
        <f t="shared" si="11"/>
        <v>2518</v>
      </c>
      <c r="F403" s="37"/>
      <c r="G403" s="8">
        <v>2518</v>
      </c>
      <c r="H403" s="46"/>
      <c r="I403" s="189" t="s">
        <v>3292</v>
      </c>
      <c r="J403" s="188" t="s">
        <v>3521</v>
      </c>
      <c r="K403" s="26" t="s">
        <v>2058</v>
      </c>
      <c r="L403" s="30">
        <v>6053153.5899999999</v>
      </c>
      <c r="M403" s="9">
        <v>487740.56</v>
      </c>
      <c r="N403" s="9">
        <v>6053681.79</v>
      </c>
      <c r="O403" s="31">
        <v>489603.26</v>
      </c>
      <c r="P403" s="37" t="s">
        <v>1991</v>
      </c>
      <c r="Q403" s="38">
        <v>440053388630</v>
      </c>
    </row>
    <row r="404" spans="1:17" s="17" customFormat="1" ht="15.75" customHeight="1" outlineLevel="1">
      <c r="A404" s="219"/>
      <c r="B404" s="122" t="s">
        <v>626</v>
      </c>
      <c r="C404" s="13" t="s">
        <v>51</v>
      </c>
      <c r="D404" s="111" t="s">
        <v>2670</v>
      </c>
      <c r="E404" s="73">
        <f t="shared" si="11"/>
        <v>734</v>
      </c>
      <c r="F404" s="37"/>
      <c r="G404" s="8">
        <v>734</v>
      </c>
      <c r="H404" s="46"/>
      <c r="I404" s="43">
        <v>6</v>
      </c>
      <c r="J404" s="9"/>
      <c r="K404" s="26" t="s">
        <v>9</v>
      </c>
      <c r="L404" s="30">
        <v>6053667.5999999996</v>
      </c>
      <c r="M404" s="9">
        <v>488520.5</v>
      </c>
      <c r="N404" s="9">
        <v>6054225.2999999998</v>
      </c>
      <c r="O404" s="31">
        <v>488067.52</v>
      </c>
      <c r="P404" s="37"/>
      <c r="Q404" s="38"/>
    </row>
    <row r="405" spans="1:17" s="17" customFormat="1" ht="15.75" customHeight="1" outlineLevel="1">
      <c r="A405" s="219"/>
      <c r="B405" s="122" t="s">
        <v>627</v>
      </c>
      <c r="C405" s="190" t="s">
        <v>3010</v>
      </c>
      <c r="D405" s="111" t="s">
        <v>2672</v>
      </c>
      <c r="E405" s="73">
        <f t="shared" si="11"/>
        <v>902</v>
      </c>
      <c r="F405" s="37"/>
      <c r="G405" s="8"/>
      <c r="H405" s="46">
        <v>902</v>
      </c>
      <c r="I405" s="43">
        <v>3.3</v>
      </c>
      <c r="J405" s="188" t="s">
        <v>3522</v>
      </c>
      <c r="K405" s="26" t="s">
        <v>13</v>
      </c>
      <c r="L405" s="30">
        <v>6054203.3099999996</v>
      </c>
      <c r="M405" s="9">
        <v>489135.65</v>
      </c>
      <c r="N405" s="9">
        <v>6054849.54</v>
      </c>
      <c r="O405" s="31">
        <v>488571.73</v>
      </c>
      <c r="P405" s="37" t="s">
        <v>2270</v>
      </c>
      <c r="Q405" s="38">
        <v>440054037560</v>
      </c>
    </row>
    <row r="406" spans="1:17" s="17" customFormat="1" ht="15.75" customHeight="1" outlineLevel="1">
      <c r="A406" s="219"/>
      <c r="B406" s="122" t="s">
        <v>628</v>
      </c>
      <c r="C406" s="190" t="s">
        <v>3011</v>
      </c>
      <c r="D406" s="111" t="s">
        <v>2673</v>
      </c>
      <c r="E406" s="73">
        <f t="shared" si="11"/>
        <v>1086</v>
      </c>
      <c r="F406" s="37">
        <v>4</v>
      </c>
      <c r="G406" s="8">
        <v>1082</v>
      </c>
      <c r="H406" s="46"/>
      <c r="I406" s="189" t="s">
        <v>3293</v>
      </c>
      <c r="J406" s="188" t="s">
        <v>3523</v>
      </c>
      <c r="K406" s="26" t="s">
        <v>9</v>
      </c>
      <c r="L406" s="30">
        <v>6051594.3899999997</v>
      </c>
      <c r="M406" s="9">
        <v>490724.56</v>
      </c>
      <c r="N406" s="9">
        <v>6052571.2999999998</v>
      </c>
      <c r="O406" s="31">
        <v>490344.15</v>
      </c>
      <c r="P406" s="37" t="s">
        <v>2271</v>
      </c>
      <c r="Q406" s="38">
        <v>440054235677</v>
      </c>
    </row>
    <row r="407" spans="1:17" s="17" customFormat="1" ht="15.75" customHeight="1" outlineLevel="1">
      <c r="A407" s="219"/>
      <c r="B407" s="122" t="s">
        <v>629</v>
      </c>
      <c r="C407" s="13" t="s">
        <v>119</v>
      </c>
      <c r="D407" s="111" t="s">
        <v>2673</v>
      </c>
      <c r="E407" s="73">
        <f t="shared" si="11"/>
        <v>1610</v>
      </c>
      <c r="F407" s="37"/>
      <c r="G407" s="8">
        <v>1610</v>
      </c>
      <c r="H407" s="46"/>
      <c r="I407" s="43">
        <v>3.3</v>
      </c>
      <c r="J407" s="9">
        <v>8.3000000000000007</v>
      </c>
      <c r="K407" s="26" t="s">
        <v>2058</v>
      </c>
      <c r="L407" s="30">
        <v>6052571.2999999998</v>
      </c>
      <c r="M407" s="9">
        <v>490344.15</v>
      </c>
      <c r="N407" s="9">
        <v>6053599.5599999996</v>
      </c>
      <c r="O407" s="31">
        <v>490822.91</v>
      </c>
      <c r="P407" s="37" t="s">
        <v>2272</v>
      </c>
      <c r="Q407" s="38">
        <v>440054235688</v>
      </c>
    </row>
    <row r="408" spans="1:17" s="17" customFormat="1" ht="15.75" customHeight="1" outlineLevel="1">
      <c r="A408" s="219"/>
      <c r="B408" s="122" t="s">
        <v>630</v>
      </c>
      <c r="C408" s="13" t="s">
        <v>106</v>
      </c>
      <c r="D408" s="111" t="s">
        <v>2673</v>
      </c>
      <c r="E408" s="73">
        <f t="shared" si="11"/>
        <v>400</v>
      </c>
      <c r="F408" s="37"/>
      <c r="G408" s="8">
        <v>400</v>
      </c>
      <c r="H408" s="46"/>
      <c r="I408" s="43">
        <v>3.1</v>
      </c>
      <c r="J408" s="9">
        <v>9.3000000000000007</v>
      </c>
      <c r="K408" s="26" t="s">
        <v>2058</v>
      </c>
      <c r="L408" s="30">
        <v>6052951.75</v>
      </c>
      <c r="M408" s="9">
        <v>490344.68</v>
      </c>
      <c r="N408" s="9">
        <v>6053294.0800000001</v>
      </c>
      <c r="O408" s="31">
        <v>490503.53</v>
      </c>
      <c r="P408" s="37" t="s">
        <v>2273</v>
      </c>
      <c r="Q408" s="38">
        <v>440054239277</v>
      </c>
    </row>
    <row r="409" spans="1:17" s="17" customFormat="1" ht="15.75" customHeight="1" outlineLevel="1">
      <c r="A409" s="219"/>
      <c r="B409" s="122" t="s">
        <v>631</v>
      </c>
      <c r="C409" s="208" t="s">
        <v>3012</v>
      </c>
      <c r="D409" s="111" t="s">
        <v>2673</v>
      </c>
      <c r="E409" s="73">
        <f t="shared" si="11"/>
        <v>626</v>
      </c>
      <c r="F409" s="37"/>
      <c r="G409" s="8">
        <v>626</v>
      </c>
      <c r="H409" s="46"/>
      <c r="I409" s="43">
        <v>2.4</v>
      </c>
      <c r="J409" s="9">
        <v>5</v>
      </c>
      <c r="K409" s="26" t="s">
        <v>13</v>
      </c>
      <c r="L409" s="30">
        <v>6053294.0800000001</v>
      </c>
      <c r="M409" s="9">
        <v>490503.55300000001</v>
      </c>
      <c r="N409" s="9">
        <v>6053596.8399999999</v>
      </c>
      <c r="O409" s="31">
        <v>490820.07</v>
      </c>
      <c r="P409" s="37" t="s">
        <v>2274</v>
      </c>
      <c r="Q409" s="38">
        <v>440054239299</v>
      </c>
    </row>
    <row r="410" spans="1:17" s="17" customFormat="1" ht="31.5" customHeight="1" outlineLevel="1">
      <c r="A410" s="219"/>
      <c r="B410" s="122" t="s">
        <v>632</v>
      </c>
      <c r="C410" s="208" t="s">
        <v>3013</v>
      </c>
      <c r="D410" s="111" t="s">
        <v>2673</v>
      </c>
      <c r="E410" s="73">
        <f t="shared" si="11"/>
        <v>518</v>
      </c>
      <c r="F410" s="37"/>
      <c r="G410" s="8">
        <v>518</v>
      </c>
      <c r="H410" s="46"/>
      <c r="I410" s="43">
        <v>5</v>
      </c>
      <c r="J410" s="9"/>
      <c r="K410" s="26" t="s">
        <v>20</v>
      </c>
      <c r="L410" s="30">
        <v>6052234.2999999998</v>
      </c>
      <c r="M410" s="9">
        <v>491683.75</v>
      </c>
      <c r="N410" s="9">
        <v>6052428.2999999998</v>
      </c>
      <c r="O410" s="31">
        <v>491275</v>
      </c>
      <c r="P410" s="37"/>
      <c r="Q410" s="38"/>
    </row>
    <row r="411" spans="1:17" s="17" customFormat="1" ht="15.75" customHeight="1" outlineLevel="1">
      <c r="A411" s="219"/>
      <c r="B411" s="122" t="s">
        <v>633</v>
      </c>
      <c r="C411" s="13" t="s">
        <v>11</v>
      </c>
      <c r="D411" s="111" t="s">
        <v>2673</v>
      </c>
      <c r="E411" s="73">
        <f t="shared" si="11"/>
        <v>294</v>
      </c>
      <c r="F411" s="37"/>
      <c r="G411" s="8">
        <v>294</v>
      </c>
      <c r="H411" s="46"/>
      <c r="I411" s="43">
        <v>3.4</v>
      </c>
      <c r="J411" s="9">
        <v>8.1</v>
      </c>
      <c r="K411" s="26" t="s">
        <v>2058</v>
      </c>
      <c r="L411" s="30">
        <v>605249.29</v>
      </c>
      <c r="M411" s="9">
        <v>491281.48</v>
      </c>
      <c r="N411" s="9">
        <v>6052268.9699999997</v>
      </c>
      <c r="O411" s="31">
        <v>491068.93</v>
      </c>
      <c r="P411" s="37" t="s">
        <v>1982</v>
      </c>
      <c r="Q411" s="38">
        <v>440053300915</v>
      </c>
    </row>
    <row r="412" spans="1:17" s="17" customFormat="1" ht="15.75" customHeight="1" outlineLevel="1">
      <c r="A412" s="219"/>
      <c r="B412" s="122" t="s">
        <v>634</v>
      </c>
      <c r="C412" s="13" t="s">
        <v>635</v>
      </c>
      <c r="D412" s="111" t="s">
        <v>2673</v>
      </c>
      <c r="E412" s="73">
        <f t="shared" si="11"/>
        <v>252</v>
      </c>
      <c r="F412" s="37"/>
      <c r="G412" s="8">
        <v>252</v>
      </c>
      <c r="H412" s="46"/>
      <c r="I412" s="43">
        <v>2.5</v>
      </c>
      <c r="J412" s="9">
        <v>6.5</v>
      </c>
      <c r="K412" s="26" t="s">
        <v>2058</v>
      </c>
      <c r="L412" s="30">
        <v>6052268.8399999999</v>
      </c>
      <c r="M412" s="9">
        <v>491068.85</v>
      </c>
      <c r="N412" s="9">
        <v>6052309.8899999997</v>
      </c>
      <c r="O412" s="31">
        <v>491316.29</v>
      </c>
      <c r="P412" s="37" t="s">
        <v>2275</v>
      </c>
      <c r="Q412" s="38">
        <v>440053301278</v>
      </c>
    </row>
    <row r="413" spans="1:17" s="17" customFormat="1" ht="15.75" customHeight="1" outlineLevel="1">
      <c r="A413" s="219"/>
      <c r="B413" s="248" t="s">
        <v>636</v>
      </c>
      <c r="C413" s="249" t="s">
        <v>55</v>
      </c>
      <c r="D413" s="212" t="s">
        <v>2673</v>
      </c>
      <c r="E413" s="230">
        <f>SUM(F413:H414)</f>
        <v>326</v>
      </c>
      <c r="F413" s="37"/>
      <c r="G413" s="8">
        <v>212</v>
      </c>
      <c r="H413" s="46"/>
      <c r="I413" s="43">
        <v>2.5</v>
      </c>
      <c r="J413" s="8">
        <v>5.5</v>
      </c>
      <c r="K413" s="26" t="s">
        <v>2058</v>
      </c>
      <c r="L413" s="30">
        <v>6052362.7300000004</v>
      </c>
      <c r="M413" s="9">
        <v>491298.1</v>
      </c>
      <c r="N413" s="9">
        <v>6052315.7599999998</v>
      </c>
      <c r="O413" s="31">
        <v>491094.02</v>
      </c>
      <c r="P413" s="37" t="s">
        <v>1978</v>
      </c>
      <c r="Q413" s="38">
        <v>440053301356</v>
      </c>
    </row>
    <row r="414" spans="1:17" s="17" customFormat="1" ht="15.75" customHeight="1" outlineLevel="1">
      <c r="A414" s="219"/>
      <c r="B414" s="248"/>
      <c r="C414" s="249"/>
      <c r="D414" s="214"/>
      <c r="E414" s="230"/>
      <c r="F414" s="37"/>
      <c r="G414" s="8">
        <f>24+5</f>
        <v>29</v>
      </c>
      <c r="H414" s="46">
        <f>85</f>
        <v>85</v>
      </c>
      <c r="I414" s="189" t="s">
        <v>3294</v>
      </c>
      <c r="J414" s="188" t="s">
        <v>3524</v>
      </c>
      <c r="K414" s="26" t="s">
        <v>2058</v>
      </c>
      <c r="L414" s="30">
        <v>6052319.7599999998</v>
      </c>
      <c r="M414" s="9">
        <v>491088.14</v>
      </c>
      <c r="N414" s="9">
        <v>6052349</v>
      </c>
      <c r="O414" s="31">
        <v>490977.67</v>
      </c>
      <c r="P414" s="37" t="s">
        <v>1978</v>
      </c>
      <c r="Q414" s="38">
        <v>440053301367</v>
      </c>
    </row>
    <row r="415" spans="1:17" s="17" customFormat="1" ht="15.75" customHeight="1" outlineLevel="1">
      <c r="A415" s="219"/>
      <c r="B415" s="122" t="s">
        <v>637</v>
      </c>
      <c r="C415" s="13" t="s">
        <v>367</v>
      </c>
      <c r="D415" s="111" t="s">
        <v>2673</v>
      </c>
      <c r="E415" s="73">
        <f>SUM(F415:H415)</f>
        <v>160</v>
      </c>
      <c r="F415" s="37"/>
      <c r="G415" s="8">
        <v>160</v>
      </c>
      <c r="H415" s="46"/>
      <c r="I415" s="189" t="s">
        <v>3295</v>
      </c>
      <c r="J415" s="188" t="s">
        <v>3525</v>
      </c>
      <c r="K415" s="26" t="s">
        <v>2058</v>
      </c>
      <c r="L415" s="30">
        <v>6052362.6399999997</v>
      </c>
      <c r="M415" s="9">
        <v>491113.34</v>
      </c>
      <c r="N415" s="9">
        <v>6052400.3499999996</v>
      </c>
      <c r="O415" s="31">
        <v>490957.57</v>
      </c>
      <c r="P415" s="37" t="s">
        <v>1984</v>
      </c>
      <c r="Q415" s="38">
        <v>440053300948</v>
      </c>
    </row>
    <row r="416" spans="1:17" s="17" customFormat="1" ht="15.75" customHeight="1" outlineLevel="1">
      <c r="A416" s="219"/>
      <c r="B416" s="248" t="s">
        <v>638</v>
      </c>
      <c r="C416" s="249" t="s">
        <v>639</v>
      </c>
      <c r="D416" s="212" t="s">
        <v>2673</v>
      </c>
      <c r="E416" s="230">
        <f>SUM(F416:H417)</f>
        <v>296</v>
      </c>
      <c r="F416" s="57"/>
      <c r="G416" s="19">
        <v>182</v>
      </c>
      <c r="H416" s="64"/>
      <c r="I416" s="43">
        <v>3.46</v>
      </c>
      <c r="J416" s="9" t="s">
        <v>2290</v>
      </c>
      <c r="K416" s="26" t="s">
        <v>2058</v>
      </c>
      <c r="L416" s="30">
        <v>6052386.0899999999</v>
      </c>
      <c r="M416" s="9">
        <v>491134.03</v>
      </c>
      <c r="N416" s="9">
        <v>6052430.7000000002</v>
      </c>
      <c r="O416" s="31">
        <v>490957.93</v>
      </c>
      <c r="P416" s="37" t="s">
        <v>1981</v>
      </c>
      <c r="Q416" s="38">
        <v>440053300480</v>
      </c>
    </row>
    <row r="417" spans="1:17" s="17" customFormat="1" ht="15.75" customHeight="1" outlineLevel="1">
      <c r="A417" s="219"/>
      <c r="B417" s="248"/>
      <c r="C417" s="249"/>
      <c r="D417" s="214"/>
      <c r="E417" s="230"/>
      <c r="F417" s="57"/>
      <c r="G417" s="19">
        <v>114</v>
      </c>
      <c r="H417" s="64"/>
      <c r="I417" s="43">
        <v>3</v>
      </c>
      <c r="J417" s="9" t="s">
        <v>2291</v>
      </c>
      <c r="K417" s="26" t="s">
        <v>2058</v>
      </c>
      <c r="L417" s="30">
        <v>6052464.4800000004</v>
      </c>
      <c r="M417" s="9">
        <v>490947.2</v>
      </c>
      <c r="N417" s="9">
        <v>6052469.5300000003</v>
      </c>
      <c r="O417" s="31">
        <v>490833.15</v>
      </c>
      <c r="P417" s="37"/>
      <c r="Q417" s="38"/>
    </row>
    <row r="418" spans="1:17" s="17" customFormat="1" ht="15.75" customHeight="1" outlineLevel="1">
      <c r="A418" s="219"/>
      <c r="B418" s="122" t="s">
        <v>640</v>
      </c>
      <c r="C418" s="13" t="s">
        <v>641</v>
      </c>
      <c r="D418" s="111" t="s">
        <v>2673</v>
      </c>
      <c r="E418" s="73">
        <f t="shared" ref="E418:E423" si="12">SUM(F418:H418)</f>
        <v>221</v>
      </c>
      <c r="F418" s="37"/>
      <c r="G418" s="8">
        <v>221</v>
      </c>
      <c r="H418" s="46"/>
      <c r="I418" s="43">
        <v>3</v>
      </c>
      <c r="J418" s="9">
        <v>5.9</v>
      </c>
      <c r="K418" s="26" t="s">
        <v>2058</v>
      </c>
      <c r="L418" s="30">
        <v>6052400.7999999998</v>
      </c>
      <c r="M418" s="9">
        <v>491163.51</v>
      </c>
      <c r="N418" s="9">
        <v>6052506.8600000003</v>
      </c>
      <c r="O418" s="31">
        <v>490975.08</v>
      </c>
      <c r="P418" s="37" t="s">
        <v>1983</v>
      </c>
      <c r="Q418" s="38">
        <v>440053300880</v>
      </c>
    </row>
    <row r="419" spans="1:17" s="17" customFormat="1" ht="15.75" customHeight="1" outlineLevel="1">
      <c r="A419" s="219"/>
      <c r="B419" s="122" t="s">
        <v>642</v>
      </c>
      <c r="C419" s="13" t="s">
        <v>531</v>
      </c>
      <c r="D419" s="111" t="s">
        <v>2673</v>
      </c>
      <c r="E419" s="73">
        <f t="shared" si="12"/>
        <v>292</v>
      </c>
      <c r="F419" s="37"/>
      <c r="G419" s="8">
        <f>88+79</f>
        <v>167</v>
      </c>
      <c r="H419" s="46">
        <v>125</v>
      </c>
      <c r="I419" s="189" t="s">
        <v>3296</v>
      </c>
      <c r="J419" s="188" t="s">
        <v>3526</v>
      </c>
      <c r="K419" s="26" t="s">
        <v>2058</v>
      </c>
      <c r="L419" s="30">
        <v>6052424.7999999998</v>
      </c>
      <c r="M419" s="9">
        <v>491220.33</v>
      </c>
      <c r="N419" s="9">
        <v>6052565.0700000003</v>
      </c>
      <c r="O419" s="31">
        <v>490998.76</v>
      </c>
      <c r="P419" s="37" t="s">
        <v>2276</v>
      </c>
      <c r="Q419" s="38">
        <v>440053301345</v>
      </c>
    </row>
    <row r="420" spans="1:17" s="17" customFormat="1" ht="15.75" customHeight="1" outlineLevel="1">
      <c r="A420" s="219"/>
      <c r="B420" s="122" t="s">
        <v>643</v>
      </c>
      <c r="C420" s="190" t="s">
        <v>2960</v>
      </c>
      <c r="D420" s="111" t="s">
        <v>2656</v>
      </c>
      <c r="E420" s="73">
        <f t="shared" si="12"/>
        <v>1680</v>
      </c>
      <c r="F420" s="37"/>
      <c r="G420" s="8">
        <v>1680</v>
      </c>
      <c r="H420" s="46"/>
      <c r="I420" s="189" t="s">
        <v>3297</v>
      </c>
      <c r="J420" s="188" t="s">
        <v>3527</v>
      </c>
      <c r="K420" s="26" t="s">
        <v>9</v>
      </c>
      <c r="L420" s="30">
        <v>6047793.79</v>
      </c>
      <c r="M420" s="9">
        <v>485495.99</v>
      </c>
      <c r="N420" s="9">
        <v>6047283.2000000002</v>
      </c>
      <c r="O420" s="31">
        <v>485737.46</v>
      </c>
      <c r="P420" s="37" t="s">
        <v>2292</v>
      </c>
      <c r="Q420" s="38">
        <v>440054037637</v>
      </c>
    </row>
    <row r="421" spans="1:17" s="17" customFormat="1" ht="15.75" customHeight="1" outlineLevel="1">
      <c r="A421" s="219"/>
      <c r="B421" s="122" t="s">
        <v>644</v>
      </c>
      <c r="C421" s="13" t="s">
        <v>645</v>
      </c>
      <c r="D421" s="111" t="s">
        <v>2654</v>
      </c>
      <c r="E421" s="73">
        <f t="shared" si="12"/>
        <v>343</v>
      </c>
      <c r="F421" s="37">
        <v>343</v>
      </c>
      <c r="G421" s="8"/>
      <c r="H421" s="46"/>
      <c r="I421" s="43">
        <v>4</v>
      </c>
      <c r="J421" s="9">
        <v>6</v>
      </c>
      <c r="K421" s="26" t="s">
        <v>2058</v>
      </c>
      <c r="L421" s="30">
        <v>6048451</v>
      </c>
      <c r="M421" s="9">
        <v>484375.1</v>
      </c>
      <c r="N421" s="9">
        <v>3048775.62</v>
      </c>
      <c r="O421" s="31">
        <v>484277.41</v>
      </c>
      <c r="P421" s="37" t="s">
        <v>2001</v>
      </c>
      <c r="Q421" s="38">
        <v>440038469248</v>
      </c>
    </row>
    <row r="422" spans="1:17" s="17" customFormat="1" ht="15.75" customHeight="1" outlineLevel="1">
      <c r="A422" s="219"/>
      <c r="B422" s="122" t="s">
        <v>646</v>
      </c>
      <c r="C422" s="13" t="s">
        <v>647</v>
      </c>
      <c r="D422" s="111" t="s">
        <v>2674</v>
      </c>
      <c r="E422" s="73">
        <f t="shared" si="12"/>
        <v>973</v>
      </c>
      <c r="F422" s="37"/>
      <c r="G422" s="8"/>
      <c r="H422" s="46">
        <v>973</v>
      </c>
      <c r="I422" s="43">
        <v>4</v>
      </c>
      <c r="J422" s="9"/>
      <c r="K422" s="26" t="s">
        <v>13</v>
      </c>
      <c r="L422" s="106">
        <v>6053014.5</v>
      </c>
      <c r="M422" s="9">
        <v>484409.47</v>
      </c>
      <c r="N422" s="9">
        <v>6052940</v>
      </c>
      <c r="O422" s="31">
        <v>483663.81</v>
      </c>
      <c r="P422" s="37"/>
      <c r="Q422" s="38"/>
    </row>
    <row r="423" spans="1:17" s="17" customFormat="1" ht="16.5" customHeight="1" outlineLevel="1" thickBot="1">
      <c r="A423" s="219"/>
      <c r="B423" s="124" t="s">
        <v>648</v>
      </c>
      <c r="C423" s="185" t="s">
        <v>2961</v>
      </c>
      <c r="D423" s="113" t="s">
        <v>2669</v>
      </c>
      <c r="E423" s="81">
        <f t="shared" si="12"/>
        <v>234</v>
      </c>
      <c r="F423" s="40">
        <v>2</v>
      </c>
      <c r="G423" s="49">
        <v>232</v>
      </c>
      <c r="H423" s="50"/>
      <c r="I423" s="66" t="s">
        <v>3298</v>
      </c>
      <c r="J423" s="67" t="s">
        <v>3528</v>
      </c>
      <c r="K423" s="68" t="s">
        <v>13</v>
      </c>
      <c r="L423" s="69">
        <v>6051452.7699999996</v>
      </c>
      <c r="M423" s="67">
        <v>487474.2</v>
      </c>
      <c r="N423" s="67">
        <v>6051582.5499999998</v>
      </c>
      <c r="O423" s="70">
        <v>487665.76</v>
      </c>
      <c r="P423" s="71" t="s">
        <v>2277</v>
      </c>
      <c r="Q423" s="72">
        <v>440054032529</v>
      </c>
    </row>
    <row r="424" spans="1:17" s="17" customFormat="1" ht="48.75" customHeight="1" thickBot="1">
      <c r="A424" s="155" t="s">
        <v>1907</v>
      </c>
      <c r="B424" s="279" t="s">
        <v>2691</v>
      </c>
      <c r="C424" s="280"/>
      <c r="D424" s="281"/>
      <c r="E424" s="149">
        <f t="shared" ref="E424:H424" si="13">SUM(E361:E423)</f>
        <v>54841</v>
      </c>
      <c r="F424" s="156">
        <f t="shared" si="13"/>
        <v>2991</v>
      </c>
      <c r="G424" s="157">
        <f t="shared" si="13"/>
        <v>45716</v>
      </c>
      <c r="H424" s="158">
        <f t="shared" si="13"/>
        <v>6134</v>
      </c>
      <c r="I424" s="159"/>
      <c r="J424" s="160"/>
      <c r="K424" s="160"/>
      <c r="L424" s="160"/>
      <c r="M424" s="160"/>
      <c r="N424" s="160"/>
      <c r="O424" s="160"/>
      <c r="P424" s="153"/>
      <c r="Q424" s="154"/>
    </row>
    <row r="425" spans="1:17" s="17" customFormat="1" ht="15.75" customHeight="1" outlineLevel="1">
      <c r="A425" s="226" t="s">
        <v>649</v>
      </c>
      <c r="B425" s="121" t="s">
        <v>650</v>
      </c>
      <c r="C425" s="127" t="s">
        <v>106</v>
      </c>
      <c r="D425" s="110" t="s">
        <v>2522</v>
      </c>
      <c r="E425" s="74">
        <f>SUM(F425:H425)</f>
        <v>909</v>
      </c>
      <c r="F425" s="35">
        <v>603</v>
      </c>
      <c r="G425" s="51">
        <v>306</v>
      </c>
      <c r="H425" s="52"/>
      <c r="I425" s="42">
        <v>7</v>
      </c>
      <c r="J425" s="16"/>
      <c r="K425" s="25" t="s">
        <v>9</v>
      </c>
      <c r="L425" s="78">
        <v>6065377.5</v>
      </c>
      <c r="M425" s="136">
        <v>503025.54</v>
      </c>
      <c r="N425" s="79">
        <v>6064873.4000000004</v>
      </c>
      <c r="O425" s="138">
        <v>503575.25</v>
      </c>
      <c r="P425" s="137" t="s">
        <v>1945</v>
      </c>
      <c r="Q425" s="36" t="s">
        <v>1946</v>
      </c>
    </row>
    <row r="426" spans="1:17" s="17" customFormat="1" ht="15.75" customHeight="1" outlineLevel="1">
      <c r="A426" s="227"/>
      <c r="B426" s="122" t="s">
        <v>651</v>
      </c>
      <c r="C426" s="190" t="s">
        <v>3014</v>
      </c>
      <c r="D426" s="111" t="s">
        <v>2522</v>
      </c>
      <c r="E426" s="73">
        <f>SUM(F426:H426)</f>
        <v>391</v>
      </c>
      <c r="F426" s="37"/>
      <c r="G426" s="8"/>
      <c r="H426" s="46">
        <v>391</v>
      </c>
      <c r="I426" s="43">
        <v>4</v>
      </c>
      <c r="J426" s="9"/>
      <c r="K426" s="26" t="s">
        <v>13</v>
      </c>
      <c r="L426" s="106">
        <v>6065042.9000000004</v>
      </c>
      <c r="M426" s="77">
        <v>503227.65</v>
      </c>
      <c r="N426" s="14">
        <v>6065164</v>
      </c>
      <c r="O426" s="139">
        <v>502993.75</v>
      </c>
      <c r="P426" s="27"/>
      <c r="Q426" s="38"/>
    </row>
    <row r="427" spans="1:17" s="17" customFormat="1" ht="15.75" customHeight="1" outlineLevel="1">
      <c r="A427" s="227"/>
      <c r="B427" s="122" t="s">
        <v>652</v>
      </c>
      <c r="C427" s="13" t="s">
        <v>653</v>
      </c>
      <c r="D427" s="111" t="s">
        <v>2522</v>
      </c>
      <c r="E427" s="73">
        <f>SUM(F427:H427)</f>
        <v>329</v>
      </c>
      <c r="F427" s="37">
        <v>329</v>
      </c>
      <c r="G427" s="8"/>
      <c r="H427" s="46"/>
      <c r="I427" s="43">
        <v>5.7</v>
      </c>
      <c r="J427" s="9">
        <v>10.199999999999999</v>
      </c>
      <c r="K427" s="26" t="s">
        <v>2058</v>
      </c>
      <c r="L427" s="106">
        <v>6065303.1100000003</v>
      </c>
      <c r="M427" s="77">
        <v>503458.92</v>
      </c>
      <c r="N427" s="14">
        <v>6065161.5599999996</v>
      </c>
      <c r="O427" s="139">
        <v>503162.46</v>
      </c>
      <c r="P427" s="27" t="s">
        <v>2092</v>
      </c>
      <c r="Q427" s="38">
        <v>440053986462</v>
      </c>
    </row>
    <row r="428" spans="1:17" s="17" customFormat="1" ht="15.75" customHeight="1" outlineLevel="1">
      <c r="A428" s="227"/>
      <c r="B428" s="122" t="s">
        <v>654</v>
      </c>
      <c r="C428" s="13" t="s">
        <v>655</v>
      </c>
      <c r="D428" s="111" t="s">
        <v>2522</v>
      </c>
      <c r="E428" s="73">
        <f>SUM(F428:H428)</f>
        <v>183</v>
      </c>
      <c r="F428" s="37">
        <v>183</v>
      </c>
      <c r="G428" s="8"/>
      <c r="H428" s="46"/>
      <c r="I428" s="43">
        <v>4</v>
      </c>
      <c r="J428" s="9">
        <v>8</v>
      </c>
      <c r="K428" s="93" t="s">
        <v>2058</v>
      </c>
      <c r="L428" s="106">
        <v>6065132.3799999999</v>
      </c>
      <c r="M428" s="77">
        <v>503390.24</v>
      </c>
      <c r="N428" s="14">
        <v>6065040.9199999999</v>
      </c>
      <c r="O428" s="139">
        <v>503235.58</v>
      </c>
      <c r="P428" s="27" t="s">
        <v>1943</v>
      </c>
      <c r="Q428" s="38" t="s">
        <v>1944</v>
      </c>
    </row>
    <row r="429" spans="1:17" s="17" customFormat="1" ht="15.75" customHeight="1" outlineLevel="1">
      <c r="A429" s="227"/>
      <c r="B429" s="122" t="s">
        <v>2225</v>
      </c>
      <c r="C429" s="190" t="s">
        <v>3015</v>
      </c>
      <c r="D429" s="111" t="s">
        <v>2522</v>
      </c>
      <c r="E429" s="73">
        <f t="shared" ref="E429:E490" si="14">SUM(F429:H429)</f>
        <v>223</v>
      </c>
      <c r="F429" s="37"/>
      <c r="G429" s="8">
        <v>223</v>
      </c>
      <c r="H429" s="46"/>
      <c r="I429" s="43">
        <v>2.8</v>
      </c>
      <c r="J429" s="9">
        <v>6.1</v>
      </c>
      <c r="K429" s="26" t="s">
        <v>13</v>
      </c>
      <c r="L429" s="106">
        <v>6065524.5499999998</v>
      </c>
      <c r="M429" s="77">
        <v>503768.74</v>
      </c>
      <c r="N429" s="14">
        <v>6065357.2400000002</v>
      </c>
      <c r="O429" s="139">
        <v>503914.06</v>
      </c>
      <c r="P429" s="27" t="s">
        <v>2226</v>
      </c>
      <c r="Q429" s="38">
        <v>440054032538</v>
      </c>
    </row>
    <row r="430" spans="1:17" s="17" customFormat="1" ht="15.75" customHeight="1" outlineLevel="1">
      <c r="A430" s="227"/>
      <c r="B430" s="122" t="s">
        <v>656</v>
      </c>
      <c r="C430" s="13" t="s">
        <v>657</v>
      </c>
      <c r="D430" s="111" t="s">
        <v>2522</v>
      </c>
      <c r="E430" s="73">
        <f t="shared" si="14"/>
        <v>681</v>
      </c>
      <c r="F430" s="37">
        <v>681</v>
      </c>
      <c r="G430" s="8"/>
      <c r="H430" s="46"/>
      <c r="I430" s="189" t="s">
        <v>3299</v>
      </c>
      <c r="J430" s="188" t="s">
        <v>3529</v>
      </c>
      <c r="K430" s="26" t="s">
        <v>2058</v>
      </c>
      <c r="L430" s="106">
        <v>6065269.1799999997</v>
      </c>
      <c r="M430" s="77">
        <v>503404.89</v>
      </c>
      <c r="N430" s="14">
        <v>6064872.1299999999</v>
      </c>
      <c r="O430" s="139">
        <v>503737.32</v>
      </c>
      <c r="P430" s="27" t="s">
        <v>2091</v>
      </c>
      <c r="Q430" s="38">
        <v>440053986473</v>
      </c>
    </row>
    <row r="431" spans="1:17" s="17" customFormat="1" ht="15" customHeight="1" outlineLevel="1">
      <c r="A431" s="227"/>
      <c r="B431" s="122" t="s">
        <v>658</v>
      </c>
      <c r="C431" s="13" t="s">
        <v>324</v>
      </c>
      <c r="D431" s="111" t="s">
        <v>2522</v>
      </c>
      <c r="E431" s="73">
        <f t="shared" si="14"/>
        <v>210</v>
      </c>
      <c r="F431" s="37"/>
      <c r="G431" s="8">
        <v>210</v>
      </c>
      <c r="H431" s="46"/>
      <c r="I431" s="189" t="s">
        <v>3300</v>
      </c>
      <c r="J431" s="188" t="s">
        <v>3530</v>
      </c>
      <c r="K431" s="26" t="s">
        <v>2058</v>
      </c>
      <c r="L431" s="106">
        <v>6064811.8099999996</v>
      </c>
      <c r="M431" s="77">
        <v>503614.65</v>
      </c>
      <c r="N431" s="14">
        <v>6064716.2300000004</v>
      </c>
      <c r="O431" s="139">
        <v>503708.75</v>
      </c>
      <c r="P431" s="27" t="s">
        <v>2090</v>
      </c>
      <c r="Q431" s="38">
        <v>440053986484</v>
      </c>
    </row>
    <row r="432" spans="1:17" s="17" customFormat="1" ht="15" customHeight="1" outlineLevel="1">
      <c r="A432" s="227"/>
      <c r="B432" s="122" t="s">
        <v>659</v>
      </c>
      <c r="C432" s="13" t="s">
        <v>660</v>
      </c>
      <c r="D432" s="111" t="s">
        <v>2522</v>
      </c>
      <c r="E432" s="73">
        <f t="shared" si="14"/>
        <v>183</v>
      </c>
      <c r="F432" s="37">
        <v>3</v>
      </c>
      <c r="G432" s="8">
        <v>180</v>
      </c>
      <c r="H432" s="46"/>
      <c r="I432" s="189" t="s">
        <v>3222</v>
      </c>
      <c r="J432" s="188" t="s">
        <v>3531</v>
      </c>
      <c r="K432" s="26" t="s">
        <v>2058</v>
      </c>
      <c r="L432" s="106">
        <v>6065037.3799999999</v>
      </c>
      <c r="M432" s="77">
        <v>503454.05</v>
      </c>
      <c r="N432" s="14">
        <v>6064925.4699999997</v>
      </c>
      <c r="O432" s="139">
        <v>503310.32</v>
      </c>
      <c r="P432" s="27" t="s">
        <v>2089</v>
      </c>
      <c r="Q432" s="38">
        <v>440053986495</v>
      </c>
    </row>
    <row r="433" spans="1:17" s="17" customFormat="1" ht="15" customHeight="1" outlineLevel="1">
      <c r="A433" s="227"/>
      <c r="B433" s="122" t="s">
        <v>661</v>
      </c>
      <c r="C433" s="13" t="s">
        <v>662</v>
      </c>
      <c r="D433" s="111" t="s">
        <v>2522</v>
      </c>
      <c r="E433" s="73">
        <f t="shared" si="14"/>
        <v>115</v>
      </c>
      <c r="F433" s="37">
        <v>5</v>
      </c>
      <c r="G433" s="8">
        <v>110</v>
      </c>
      <c r="H433" s="46"/>
      <c r="I433" s="189" t="s">
        <v>3232</v>
      </c>
      <c r="J433" s="188" t="s">
        <v>3499</v>
      </c>
      <c r="K433" s="93" t="s">
        <v>2058</v>
      </c>
      <c r="L433" s="106">
        <v>6064932.0199999996</v>
      </c>
      <c r="M433" s="77">
        <v>503294.92</v>
      </c>
      <c r="N433" s="14">
        <v>6064875.96</v>
      </c>
      <c r="O433" s="139">
        <v>503194.54</v>
      </c>
      <c r="P433" s="27" t="s">
        <v>2088</v>
      </c>
      <c r="Q433" s="38">
        <v>440053986508</v>
      </c>
    </row>
    <row r="434" spans="1:17" s="17" customFormat="1" ht="15" customHeight="1" outlineLevel="1">
      <c r="A434" s="227"/>
      <c r="B434" s="122" t="s">
        <v>663</v>
      </c>
      <c r="C434" s="190" t="s">
        <v>3016</v>
      </c>
      <c r="D434" s="111" t="s">
        <v>2786</v>
      </c>
      <c r="E434" s="73">
        <f t="shared" si="14"/>
        <v>1442</v>
      </c>
      <c r="F434" s="37">
        <v>11</v>
      </c>
      <c r="G434" s="8">
        <f>808+623</f>
        <v>1431</v>
      </c>
      <c r="H434" s="46"/>
      <c r="I434" s="189" t="s">
        <v>3243</v>
      </c>
      <c r="J434" s="188" t="s">
        <v>3532</v>
      </c>
      <c r="K434" s="26" t="s">
        <v>20</v>
      </c>
      <c r="L434" s="106">
        <v>6064787.21</v>
      </c>
      <c r="M434" s="77">
        <v>503388.66</v>
      </c>
      <c r="N434" s="14">
        <v>6063714.5700000003</v>
      </c>
      <c r="O434" s="139">
        <v>503330.53</v>
      </c>
      <c r="P434" s="27" t="s">
        <v>2065</v>
      </c>
      <c r="Q434" s="38">
        <v>440053105687</v>
      </c>
    </row>
    <row r="435" spans="1:17" s="17" customFormat="1" ht="15" customHeight="1" outlineLevel="1">
      <c r="A435" s="227"/>
      <c r="B435" s="122" t="s">
        <v>664</v>
      </c>
      <c r="C435" s="13" t="s">
        <v>55</v>
      </c>
      <c r="D435" s="111" t="s">
        <v>2523</v>
      </c>
      <c r="E435" s="73">
        <f t="shared" si="14"/>
        <v>2156</v>
      </c>
      <c r="F435" s="37"/>
      <c r="G435" s="8">
        <v>2156</v>
      </c>
      <c r="H435" s="46"/>
      <c r="I435" s="189" t="s">
        <v>3301</v>
      </c>
      <c r="J435" s="188" t="s">
        <v>3430</v>
      </c>
      <c r="K435" s="26" t="s">
        <v>2189</v>
      </c>
      <c r="L435" s="106">
        <v>6062645.8600000003</v>
      </c>
      <c r="M435" s="77">
        <v>504291.77</v>
      </c>
      <c r="N435" s="14">
        <v>6063714.5700000003</v>
      </c>
      <c r="O435" s="139">
        <v>503330.53</v>
      </c>
      <c r="P435" s="27" t="s">
        <v>2071</v>
      </c>
      <c r="Q435" s="38">
        <v>440053083957</v>
      </c>
    </row>
    <row r="436" spans="1:17" s="17" customFormat="1" ht="15" customHeight="1" outlineLevel="1">
      <c r="A436" s="227"/>
      <c r="B436" s="122" t="s">
        <v>665</v>
      </c>
      <c r="C436" s="13" t="s">
        <v>237</v>
      </c>
      <c r="D436" s="111" t="s">
        <v>2522</v>
      </c>
      <c r="E436" s="73">
        <f t="shared" si="14"/>
        <v>502</v>
      </c>
      <c r="F436" s="37"/>
      <c r="G436" s="8">
        <v>502</v>
      </c>
      <c r="H436" s="46"/>
      <c r="I436" s="189" t="s">
        <v>3302</v>
      </c>
      <c r="J436" s="188" t="s">
        <v>3531</v>
      </c>
      <c r="K436" s="26" t="s">
        <v>2058</v>
      </c>
      <c r="L436" s="106">
        <v>6065070.5099999998</v>
      </c>
      <c r="M436" s="77">
        <v>502718.5</v>
      </c>
      <c r="N436" s="14">
        <v>6064637.4000000004</v>
      </c>
      <c r="O436" s="139">
        <v>502948.64</v>
      </c>
      <c r="P436" s="27" t="s">
        <v>2087</v>
      </c>
      <c r="Q436" s="38">
        <v>440053951621</v>
      </c>
    </row>
    <row r="437" spans="1:17" s="17" customFormat="1" ht="15.75" outlineLevel="1">
      <c r="A437" s="227"/>
      <c r="B437" s="122" t="s">
        <v>666</v>
      </c>
      <c r="C437" s="190" t="s">
        <v>3017</v>
      </c>
      <c r="D437" s="111" t="s">
        <v>2787</v>
      </c>
      <c r="E437" s="73">
        <f t="shared" si="14"/>
        <v>525</v>
      </c>
      <c r="F437" s="37"/>
      <c r="G437" s="8">
        <v>525</v>
      </c>
      <c r="H437" s="46"/>
      <c r="I437" s="43">
        <v>2.7</v>
      </c>
      <c r="J437" s="9">
        <v>6.1</v>
      </c>
      <c r="K437" s="26" t="s">
        <v>2073</v>
      </c>
      <c r="L437" s="106">
        <v>6064637.4000000004</v>
      </c>
      <c r="M437" s="77">
        <v>502948.64</v>
      </c>
      <c r="N437" s="14">
        <v>6064265.1500000004</v>
      </c>
      <c r="O437" s="139">
        <v>502794.7</v>
      </c>
      <c r="P437" s="27" t="s">
        <v>2086</v>
      </c>
      <c r="Q437" s="38">
        <v>440053951602</v>
      </c>
    </row>
    <row r="438" spans="1:17" s="17" customFormat="1" ht="14.25" customHeight="1" outlineLevel="1">
      <c r="A438" s="227"/>
      <c r="B438" s="122" t="s">
        <v>667</v>
      </c>
      <c r="C438" s="13" t="s">
        <v>15</v>
      </c>
      <c r="D438" s="111" t="s">
        <v>2522</v>
      </c>
      <c r="E438" s="73">
        <f t="shared" si="14"/>
        <v>222</v>
      </c>
      <c r="F438" s="37"/>
      <c r="G438" s="8">
        <v>222</v>
      </c>
      <c r="H438" s="46"/>
      <c r="I438" s="43">
        <v>2.9</v>
      </c>
      <c r="J438" s="9">
        <v>7.6</v>
      </c>
      <c r="K438" s="26" t="s">
        <v>2058</v>
      </c>
      <c r="L438" s="106">
        <v>6065272.6699999999</v>
      </c>
      <c r="M438" s="77">
        <v>503498.06</v>
      </c>
      <c r="N438" s="14">
        <v>6065358.1399999997</v>
      </c>
      <c r="O438" s="139">
        <v>503700.34</v>
      </c>
      <c r="P438" s="27" t="s">
        <v>1957</v>
      </c>
      <c r="Q438" s="38" t="s">
        <v>1958</v>
      </c>
    </row>
    <row r="439" spans="1:17" s="17" customFormat="1" ht="16.5" customHeight="1" outlineLevel="1">
      <c r="A439" s="227"/>
      <c r="B439" s="122" t="s">
        <v>2085</v>
      </c>
      <c r="C439" s="13" t="s">
        <v>668</v>
      </c>
      <c r="D439" s="111" t="s">
        <v>2522</v>
      </c>
      <c r="E439" s="73">
        <f t="shared" si="14"/>
        <v>527</v>
      </c>
      <c r="F439" s="37">
        <v>527</v>
      </c>
      <c r="G439" s="8"/>
      <c r="H439" s="46"/>
      <c r="I439" s="189" t="s">
        <v>3303</v>
      </c>
      <c r="J439" s="188" t="s">
        <v>3533</v>
      </c>
      <c r="K439" s="26" t="s">
        <v>2058</v>
      </c>
      <c r="L439" s="106">
        <v>6064935.7800000003</v>
      </c>
      <c r="M439" s="77">
        <v>503716.72</v>
      </c>
      <c r="N439" s="14">
        <v>6065217.9900000002</v>
      </c>
      <c r="O439" s="139">
        <v>503844.58</v>
      </c>
      <c r="P439" s="27" t="s">
        <v>1933</v>
      </c>
      <c r="Q439" s="38" t="s">
        <v>1934</v>
      </c>
    </row>
    <row r="440" spans="1:17" s="17" customFormat="1" ht="15.75" outlineLevel="1">
      <c r="A440" s="227"/>
      <c r="B440" s="122" t="s">
        <v>2083</v>
      </c>
      <c r="C440" s="190" t="s">
        <v>3018</v>
      </c>
      <c r="D440" s="111" t="s">
        <v>2522</v>
      </c>
      <c r="E440" s="73">
        <f t="shared" si="14"/>
        <v>136</v>
      </c>
      <c r="F440" s="37">
        <v>131</v>
      </c>
      <c r="G440" s="8">
        <v>5</v>
      </c>
      <c r="H440" s="46"/>
      <c r="I440" s="43">
        <v>3.2</v>
      </c>
      <c r="J440" s="188" t="s">
        <v>3534</v>
      </c>
      <c r="K440" s="26" t="s">
        <v>20</v>
      </c>
      <c r="L440" s="106">
        <v>6065015.5999999996</v>
      </c>
      <c r="M440" s="77">
        <v>503826.42</v>
      </c>
      <c r="N440" s="14">
        <v>6065087.3200000003</v>
      </c>
      <c r="O440" s="139">
        <v>503942.03</v>
      </c>
      <c r="P440" s="27" t="s">
        <v>2084</v>
      </c>
      <c r="Q440" s="38">
        <v>440054000556</v>
      </c>
    </row>
    <row r="441" spans="1:17" s="17" customFormat="1" ht="15" customHeight="1" outlineLevel="1">
      <c r="A441" s="227"/>
      <c r="B441" s="122" t="s">
        <v>669</v>
      </c>
      <c r="C441" s="13" t="s">
        <v>670</v>
      </c>
      <c r="D441" s="111" t="s">
        <v>2522</v>
      </c>
      <c r="E441" s="73">
        <f t="shared" si="14"/>
        <v>786</v>
      </c>
      <c r="F441" s="37">
        <v>392</v>
      </c>
      <c r="G441" s="8">
        <v>394</v>
      </c>
      <c r="H441" s="46"/>
      <c r="I441" s="189" t="s">
        <v>3304</v>
      </c>
      <c r="J441" s="188" t="s">
        <v>3535</v>
      </c>
      <c r="K441" s="26" t="s">
        <v>9</v>
      </c>
      <c r="L441" s="106">
        <v>6065561.4000000004</v>
      </c>
      <c r="M441" s="77">
        <v>503782.7</v>
      </c>
      <c r="N441" s="14">
        <v>6066229.8300000001</v>
      </c>
      <c r="O441" s="139">
        <v>504022.09</v>
      </c>
      <c r="P441" s="27" t="s">
        <v>2082</v>
      </c>
      <c r="Q441" s="38">
        <v>440054032540</v>
      </c>
    </row>
    <row r="442" spans="1:17" s="17" customFormat="1" ht="15.75" customHeight="1" outlineLevel="1">
      <c r="A442" s="227"/>
      <c r="B442" s="122" t="s">
        <v>671</v>
      </c>
      <c r="C442" s="190" t="s">
        <v>3019</v>
      </c>
      <c r="D442" s="111" t="s">
        <v>2522</v>
      </c>
      <c r="E442" s="73">
        <f t="shared" si="14"/>
        <v>185</v>
      </c>
      <c r="F442" s="37">
        <v>143</v>
      </c>
      <c r="G442" s="8">
        <v>42</v>
      </c>
      <c r="H442" s="46"/>
      <c r="I442" s="189" t="s">
        <v>3305</v>
      </c>
      <c r="J442" s="188" t="s">
        <v>3649</v>
      </c>
      <c r="K442" s="26" t="s">
        <v>9</v>
      </c>
      <c r="L442" s="106">
        <v>6065627.1799999997</v>
      </c>
      <c r="M442" s="77">
        <v>503730.89</v>
      </c>
      <c r="N442" s="14">
        <v>6065757.9699999997</v>
      </c>
      <c r="O442" s="139">
        <v>503622.11</v>
      </c>
      <c r="P442" s="27" t="s">
        <v>2081</v>
      </c>
      <c r="Q442" s="38">
        <v>440054042603</v>
      </c>
    </row>
    <row r="443" spans="1:17" s="17" customFormat="1" ht="16.5" customHeight="1" outlineLevel="1">
      <c r="A443" s="227"/>
      <c r="B443" s="122" t="s">
        <v>672</v>
      </c>
      <c r="C443" s="190" t="s">
        <v>3020</v>
      </c>
      <c r="D443" s="111" t="s">
        <v>2522</v>
      </c>
      <c r="E443" s="73">
        <f t="shared" si="14"/>
        <v>243</v>
      </c>
      <c r="F443" s="37">
        <v>243</v>
      </c>
      <c r="G443" s="8"/>
      <c r="H443" s="46"/>
      <c r="I443" s="43">
        <v>5</v>
      </c>
      <c r="J443" s="9"/>
      <c r="K443" s="26" t="s">
        <v>20</v>
      </c>
      <c r="L443" s="106">
        <v>6065469.5</v>
      </c>
      <c r="M443" s="77">
        <v>503526.49</v>
      </c>
      <c r="N443" s="14">
        <v>6065696.2999999998</v>
      </c>
      <c r="O443" s="139">
        <v>503450.25</v>
      </c>
      <c r="P443" s="27"/>
      <c r="Q443" s="38"/>
    </row>
    <row r="444" spans="1:17" s="17" customFormat="1" ht="18" customHeight="1" outlineLevel="1">
      <c r="A444" s="227"/>
      <c r="B444" s="122" t="s">
        <v>673</v>
      </c>
      <c r="C444" s="190" t="s">
        <v>3021</v>
      </c>
      <c r="D444" s="111" t="s">
        <v>2522</v>
      </c>
      <c r="E444" s="73">
        <f t="shared" si="14"/>
        <v>191</v>
      </c>
      <c r="F444" s="37">
        <v>191</v>
      </c>
      <c r="G444" s="8"/>
      <c r="H444" s="46"/>
      <c r="I444" s="43">
        <v>5</v>
      </c>
      <c r="J444" s="9"/>
      <c r="K444" s="26" t="s">
        <v>20</v>
      </c>
      <c r="L444" s="106">
        <v>6065590.7000000002</v>
      </c>
      <c r="M444" s="77">
        <v>503467.99</v>
      </c>
      <c r="N444" s="14">
        <v>6065577.2999999998</v>
      </c>
      <c r="O444" s="139">
        <v>503290</v>
      </c>
      <c r="P444" s="27"/>
      <c r="Q444" s="38"/>
    </row>
    <row r="445" spans="1:17" s="17" customFormat="1" ht="16.5" customHeight="1" outlineLevel="1">
      <c r="A445" s="227"/>
      <c r="B445" s="122" t="s">
        <v>674</v>
      </c>
      <c r="C445" s="13" t="s">
        <v>348</v>
      </c>
      <c r="D445" s="111" t="s">
        <v>2522</v>
      </c>
      <c r="E445" s="73">
        <f t="shared" si="14"/>
        <v>376</v>
      </c>
      <c r="F445" s="37">
        <v>376</v>
      </c>
      <c r="G445" s="8"/>
      <c r="H445" s="46"/>
      <c r="I445" s="43">
        <v>8</v>
      </c>
      <c r="J445" s="9"/>
      <c r="K445" s="26" t="s">
        <v>9</v>
      </c>
      <c r="L445" s="106">
        <v>6065161.7999999998</v>
      </c>
      <c r="M445" s="77">
        <v>502796.45</v>
      </c>
      <c r="N445" s="14">
        <v>6065457.7000000002</v>
      </c>
      <c r="O445" s="139">
        <v>502565.18</v>
      </c>
      <c r="P445" s="27"/>
      <c r="Q445" s="38"/>
    </row>
    <row r="446" spans="1:17" s="17" customFormat="1" ht="15.75" customHeight="1" outlineLevel="1">
      <c r="A446" s="227"/>
      <c r="B446" s="122" t="s">
        <v>675</v>
      </c>
      <c r="C446" s="190" t="s">
        <v>676</v>
      </c>
      <c r="D446" s="111" t="s">
        <v>2522</v>
      </c>
      <c r="E446" s="73">
        <f t="shared" si="14"/>
        <v>318</v>
      </c>
      <c r="F446" s="37"/>
      <c r="G446" s="8">
        <v>318</v>
      </c>
      <c r="H446" s="46"/>
      <c r="I446" s="43">
        <v>5</v>
      </c>
      <c r="J446" s="9"/>
      <c r="K446" s="26" t="s">
        <v>20</v>
      </c>
      <c r="L446" s="106">
        <v>6065689.7000000002</v>
      </c>
      <c r="M446" s="77">
        <v>503003.79</v>
      </c>
      <c r="N446" s="14">
        <v>6065627.2000000002</v>
      </c>
      <c r="O446" s="139">
        <v>502692.32</v>
      </c>
      <c r="P446" s="27"/>
      <c r="Q446" s="38"/>
    </row>
    <row r="447" spans="1:17" s="17" customFormat="1" ht="17.25" customHeight="1" outlineLevel="1">
      <c r="A447" s="227"/>
      <c r="B447" s="122" t="s">
        <v>677</v>
      </c>
      <c r="C447" s="190" t="s">
        <v>3022</v>
      </c>
      <c r="D447" s="111" t="s">
        <v>2522</v>
      </c>
      <c r="E447" s="73">
        <f t="shared" si="14"/>
        <v>199</v>
      </c>
      <c r="F447" s="37"/>
      <c r="G447" s="8">
        <v>199</v>
      </c>
      <c r="H447" s="46"/>
      <c r="I447" s="43">
        <v>6</v>
      </c>
      <c r="J447" s="9"/>
      <c r="K447" s="26" t="s">
        <v>9</v>
      </c>
      <c r="L447" s="106">
        <v>6065352.4000000004</v>
      </c>
      <c r="M447" s="77">
        <v>502648.12</v>
      </c>
      <c r="N447" s="14">
        <v>6065415.7000000002</v>
      </c>
      <c r="O447" s="139">
        <v>502459.99</v>
      </c>
      <c r="P447" s="27"/>
      <c r="Q447" s="38"/>
    </row>
    <row r="448" spans="1:17" s="17" customFormat="1" ht="16.5" customHeight="1" outlineLevel="1">
      <c r="A448" s="227"/>
      <c r="B448" s="122" t="s">
        <v>678</v>
      </c>
      <c r="C448" s="13" t="s">
        <v>115</v>
      </c>
      <c r="D448" s="111" t="s">
        <v>2524</v>
      </c>
      <c r="E448" s="73">
        <f t="shared" si="14"/>
        <v>535</v>
      </c>
      <c r="F448" s="37">
        <v>220</v>
      </c>
      <c r="G448" s="8">
        <v>315</v>
      </c>
      <c r="H448" s="46"/>
      <c r="I448" s="189" t="s">
        <v>3306</v>
      </c>
      <c r="J448" s="188" t="s">
        <v>3536</v>
      </c>
      <c r="K448" s="26" t="s">
        <v>2190</v>
      </c>
      <c r="L448" s="106">
        <v>6064623.96</v>
      </c>
      <c r="M448" s="77">
        <v>504242.96</v>
      </c>
      <c r="N448" s="14">
        <v>6064504.2300000004</v>
      </c>
      <c r="O448" s="139">
        <v>504764.29</v>
      </c>
      <c r="P448" s="27" t="s">
        <v>2080</v>
      </c>
      <c r="Q448" s="38">
        <v>440053817224</v>
      </c>
    </row>
    <row r="449" spans="1:17" s="17" customFormat="1" ht="15.75" customHeight="1" outlineLevel="1">
      <c r="A449" s="227"/>
      <c r="B449" s="122" t="s">
        <v>679</v>
      </c>
      <c r="C449" s="13" t="s">
        <v>529</v>
      </c>
      <c r="D449" s="111" t="s">
        <v>2525</v>
      </c>
      <c r="E449" s="73">
        <f t="shared" si="14"/>
        <v>268</v>
      </c>
      <c r="F449" s="37"/>
      <c r="G449" s="8">
        <v>268</v>
      </c>
      <c r="H449" s="46"/>
      <c r="I449" s="43">
        <v>4</v>
      </c>
      <c r="J449" s="9"/>
      <c r="K449" s="26" t="s">
        <v>20</v>
      </c>
      <c r="L449" s="106">
        <v>6071512.0999999996</v>
      </c>
      <c r="M449" s="77">
        <v>501187.53</v>
      </c>
      <c r="N449" s="14">
        <v>6071311.5999999996</v>
      </c>
      <c r="O449" s="139">
        <v>501011.57</v>
      </c>
      <c r="P449" s="27"/>
      <c r="Q449" s="38"/>
    </row>
    <row r="450" spans="1:17" s="17" customFormat="1" ht="15" customHeight="1" outlineLevel="1">
      <c r="A450" s="227"/>
      <c r="B450" s="122" t="s">
        <v>680</v>
      </c>
      <c r="C450" s="13" t="s">
        <v>34</v>
      </c>
      <c r="D450" s="111" t="s">
        <v>2524</v>
      </c>
      <c r="E450" s="73">
        <f t="shared" si="14"/>
        <v>981</v>
      </c>
      <c r="F450" s="37"/>
      <c r="G450" s="8">
        <v>981</v>
      </c>
      <c r="H450" s="46"/>
      <c r="I450" s="189" t="s">
        <v>3249</v>
      </c>
      <c r="J450" s="9"/>
      <c r="K450" s="26" t="s">
        <v>20</v>
      </c>
      <c r="L450" s="106">
        <v>6064536.0999999996</v>
      </c>
      <c r="M450" s="77">
        <v>504634.88</v>
      </c>
      <c r="N450" s="14">
        <v>6064643.2000000002</v>
      </c>
      <c r="O450" s="139">
        <v>505558.07</v>
      </c>
      <c r="P450" s="27"/>
      <c r="Q450" s="38"/>
    </row>
    <row r="451" spans="1:17" s="17" customFormat="1" ht="15.75" customHeight="1" outlineLevel="1">
      <c r="A451" s="227"/>
      <c r="B451" s="122" t="s">
        <v>681</v>
      </c>
      <c r="C451" s="190" t="s">
        <v>3023</v>
      </c>
      <c r="D451" s="111" t="s">
        <v>2523</v>
      </c>
      <c r="E451" s="73">
        <f t="shared" si="14"/>
        <v>1158</v>
      </c>
      <c r="F451" s="37"/>
      <c r="G451" s="8">
        <v>857</v>
      </c>
      <c r="H451" s="46">
        <v>301</v>
      </c>
      <c r="I451" s="189" t="s">
        <v>3222</v>
      </c>
      <c r="J451" s="188" t="s">
        <v>3537</v>
      </c>
      <c r="K451" s="26" t="s">
        <v>20</v>
      </c>
      <c r="L451" s="106">
        <v>6063487.0800000001</v>
      </c>
      <c r="M451" s="77">
        <v>504406.62</v>
      </c>
      <c r="N451" s="14">
        <v>6064008.04</v>
      </c>
      <c r="O451" s="139">
        <v>505410.15</v>
      </c>
      <c r="P451" s="27" t="s">
        <v>2018</v>
      </c>
      <c r="Q451" s="38">
        <v>440053167949</v>
      </c>
    </row>
    <row r="452" spans="1:17" s="17" customFormat="1" ht="15.75" customHeight="1" outlineLevel="1">
      <c r="A452" s="227"/>
      <c r="B452" s="222" t="s">
        <v>682</v>
      </c>
      <c r="C452" s="224" t="s">
        <v>683</v>
      </c>
      <c r="D452" s="229" t="s">
        <v>2788</v>
      </c>
      <c r="E452" s="215">
        <f>SUM(F452:H453)</f>
        <v>5653</v>
      </c>
      <c r="F452" s="37"/>
      <c r="G452" s="8">
        <v>3971</v>
      </c>
      <c r="H452" s="46"/>
      <c r="I452" s="43">
        <v>5.2</v>
      </c>
      <c r="J452" s="9">
        <v>13.8</v>
      </c>
      <c r="K452" s="26" t="s">
        <v>20</v>
      </c>
      <c r="L452" s="106">
        <v>6068537.3600000003</v>
      </c>
      <c r="M452" s="77">
        <v>502465.33</v>
      </c>
      <c r="N452" s="14">
        <v>6066295.4900000002</v>
      </c>
      <c r="O452" s="139">
        <v>504683.51</v>
      </c>
      <c r="P452" s="235" t="s">
        <v>2016</v>
      </c>
      <c r="Q452" s="38">
        <v>440053388922</v>
      </c>
    </row>
    <row r="453" spans="1:17" s="17" customFormat="1" ht="15.75" customHeight="1" outlineLevel="1">
      <c r="A453" s="227"/>
      <c r="B453" s="223"/>
      <c r="C453" s="225"/>
      <c r="D453" s="229"/>
      <c r="E453" s="217"/>
      <c r="F453" s="37"/>
      <c r="G453" s="8">
        <v>1682</v>
      </c>
      <c r="H453" s="46"/>
      <c r="I453" s="43">
        <v>3.6</v>
      </c>
      <c r="J453" s="9">
        <v>17.2</v>
      </c>
      <c r="K453" s="26" t="s">
        <v>20</v>
      </c>
      <c r="L453" s="106">
        <v>6066281.7599999998</v>
      </c>
      <c r="M453" s="77">
        <v>504696.73</v>
      </c>
      <c r="N453" s="14">
        <v>6065214.9500000002</v>
      </c>
      <c r="O453" s="139">
        <v>505942.39</v>
      </c>
      <c r="P453" s="235"/>
      <c r="Q453" s="38">
        <v>440053399445</v>
      </c>
    </row>
    <row r="454" spans="1:17" s="17" customFormat="1" ht="15.75" outlineLevel="1">
      <c r="A454" s="227"/>
      <c r="B454" s="122" t="s">
        <v>684</v>
      </c>
      <c r="C454" s="13" t="s">
        <v>67</v>
      </c>
      <c r="D454" s="111" t="s">
        <v>2789</v>
      </c>
      <c r="E454" s="73">
        <f t="shared" si="14"/>
        <v>2618</v>
      </c>
      <c r="F454" s="37">
        <v>23</v>
      </c>
      <c r="G454" s="8">
        <f>1840+755</f>
        <v>2595</v>
      </c>
      <c r="H454" s="46"/>
      <c r="I454" s="189" t="s">
        <v>3307</v>
      </c>
      <c r="J454" s="188" t="s">
        <v>3538</v>
      </c>
      <c r="K454" s="26" t="s">
        <v>20</v>
      </c>
      <c r="L454" s="106">
        <v>6066543.3899999997</v>
      </c>
      <c r="M454" s="77">
        <v>504949.92</v>
      </c>
      <c r="N454" s="14">
        <v>607109.07999999996</v>
      </c>
      <c r="O454" s="139">
        <v>507147.42</v>
      </c>
      <c r="P454" s="27" t="s">
        <v>2017</v>
      </c>
      <c r="Q454" s="38">
        <v>440053388895</v>
      </c>
    </row>
    <row r="455" spans="1:17" s="17" customFormat="1" ht="31.5" outlineLevel="1">
      <c r="A455" s="227"/>
      <c r="B455" s="122" t="s">
        <v>685</v>
      </c>
      <c r="C455" s="190" t="s">
        <v>3024</v>
      </c>
      <c r="D455" s="111" t="s">
        <v>2526</v>
      </c>
      <c r="E455" s="73">
        <f t="shared" si="14"/>
        <v>411</v>
      </c>
      <c r="F455" s="37"/>
      <c r="G455" s="8"/>
      <c r="H455" s="46">
        <v>411</v>
      </c>
      <c r="I455" s="43">
        <v>3</v>
      </c>
      <c r="J455" s="9"/>
      <c r="K455" s="26" t="s">
        <v>73</v>
      </c>
      <c r="L455" s="106">
        <v>6067107.9000000004</v>
      </c>
      <c r="M455" s="77">
        <v>507147.11</v>
      </c>
      <c r="N455" s="14">
        <v>6067386.4000000004</v>
      </c>
      <c r="O455" s="139">
        <v>506956.66</v>
      </c>
      <c r="P455" s="27"/>
      <c r="Q455" s="38"/>
    </row>
    <row r="456" spans="1:17" s="17" customFormat="1" ht="15.75" customHeight="1" outlineLevel="1">
      <c r="A456" s="227"/>
      <c r="B456" s="122" t="s">
        <v>2227</v>
      </c>
      <c r="C456" s="13" t="s">
        <v>55</v>
      </c>
      <c r="D456" s="111" t="s">
        <v>2526</v>
      </c>
      <c r="E456" s="73">
        <f t="shared" si="14"/>
        <v>338</v>
      </c>
      <c r="F456" s="37"/>
      <c r="G456" s="8"/>
      <c r="H456" s="46">
        <v>338</v>
      </c>
      <c r="I456" s="43" t="s">
        <v>686</v>
      </c>
      <c r="J456" s="9"/>
      <c r="K456" s="26" t="s">
        <v>20</v>
      </c>
      <c r="L456" s="106">
        <v>6067656.7000000002</v>
      </c>
      <c r="M456" s="77">
        <v>506007.84</v>
      </c>
      <c r="N456" s="14">
        <v>6067452.2999999998</v>
      </c>
      <c r="O456" s="139">
        <v>506277.52</v>
      </c>
      <c r="P456" s="27"/>
      <c r="Q456" s="38"/>
    </row>
    <row r="457" spans="1:17" s="17" customFormat="1" ht="15.75" customHeight="1" outlineLevel="1">
      <c r="A457" s="227"/>
      <c r="B457" s="122" t="s">
        <v>687</v>
      </c>
      <c r="C457" s="13" t="s">
        <v>237</v>
      </c>
      <c r="D457" s="111" t="s">
        <v>2527</v>
      </c>
      <c r="E457" s="73">
        <f t="shared" si="14"/>
        <v>444</v>
      </c>
      <c r="F457" s="37"/>
      <c r="G457" s="8"/>
      <c r="H457" s="46">
        <v>444</v>
      </c>
      <c r="I457" s="43" t="s">
        <v>686</v>
      </c>
      <c r="J457" s="9"/>
      <c r="K457" s="26" t="s">
        <v>20</v>
      </c>
      <c r="L457" s="106">
        <v>6067452.2999999998</v>
      </c>
      <c r="M457" s="77">
        <v>506277.52</v>
      </c>
      <c r="N457" s="14">
        <v>6067094.5999999996</v>
      </c>
      <c r="O457" s="139">
        <v>506015.06</v>
      </c>
      <c r="P457" s="27"/>
      <c r="Q457" s="38"/>
    </row>
    <row r="458" spans="1:17" s="17" customFormat="1" ht="15.75" customHeight="1" outlineLevel="1">
      <c r="A458" s="227"/>
      <c r="B458" s="122" t="s">
        <v>688</v>
      </c>
      <c r="C458" s="13" t="s">
        <v>689</v>
      </c>
      <c r="D458" s="111" t="s">
        <v>2527</v>
      </c>
      <c r="E458" s="73">
        <f t="shared" si="14"/>
        <v>274</v>
      </c>
      <c r="F458" s="37"/>
      <c r="G458" s="8"/>
      <c r="H458" s="46">
        <v>274</v>
      </c>
      <c r="I458" s="43" t="s">
        <v>686</v>
      </c>
      <c r="J458" s="9"/>
      <c r="K458" s="26" t="s">
        <v>20</v>
      </c>
      <c r="L458" s="106">
        <v>6067094.5999999996</v>
      </c>
      <c r="M458" s="77">
        <v>506015.06</v>
      </c>
      <c r="N458" s="14">
        <v>6067258.2999999998</v>
      </c>
      <c r="O458" s="139">
        <v>505795.37</v>
      </c>
      <c r="P458" s="27"/>
      <c r="Q458" s="38"/>
    </row>
    <row r="459" spans="1:17" s="17" customFormat="1" ht="15.75" customHeight="1" outlineLevel="1">
      <c r="A459" s="227"/>
      <c r="B459" s="122" t="s">
        <v>690</v>
      </c>
      <c r="C459" s="13" t="s">
        <v>11</v>
      </c>
      <c r="D459" s="111" t="s">
        <v>2527</v>
      </c>
      <c r="E459" s="73">
        <f t="shared" si="14"/>
        <v>495</v>
      </c>
      <c r="F459" s="37"/>
      <c r="G459" s="8"/>
      <c r="H459" s="46">
        <v>495</v>
      </c>
      <c r="I459" s="43" t="s">
        <v>686</v>
      </c>
      <c r="J459" s="9"/>
      <c r="K459" s="26" t="s">
        <v>20</v>
      </c>
      <c r="L459" s="106">
        <v>6067618.9000000004</v>
      </c>
      <c r="M459" s="77">
        <v>506057.74</v>
      </c>
      <c r="N459" s="14">
        <v>6067218.4000000004</v>
      </c>
      <c r="O459" s="139">
        <v>505766.35</v>
      </c>
      <c r="P459" s="27"/>
      <c r="Q459" s="38"/>
    </row>
    <row r="460" spans="1:17" s="17" customFormat="1" ht="15.75" customHeight="1" outlineLevel="1">
      <c r="A460" s="227"/>
      <c r="B460" s="122" t="s">
        <v>691</v>
      </c>
      <c r="C460" s="13" t="s">
        <v>692</v>
      </c>
      <c r="D460" s="111" t="s">
        <v>2527</v>
      </c>
      <c r="E460" s="73">
        <f t="shared" si="14"/>
        <v>364</v>
      </c>
      <c r="F460" s="37"/>
      <c r="G460" s="8"/>
      <c r="H460" s="46">
        <v>364</v>
      </c>
      <c r="I460" s="43" t="s">
        <v>686</v>
      </c>
      <c r="J460" s="9"/>
      <c r="K460" s="26" t="s">
        <v>20</v>
      </c>
      <c r="L460" s="106">
        <v>6067497.0999999996</v>
      </c>
      <c r="M460" s="77">
        <v>506084.29</v>
      </c>
      <c r="N460" s="14">
        <v>6067203.5999999996</v>
      </c>
      <c r="O460" s="139">
        <v>505868.75</v>
      </c>
      <c r="P460" s="27"/>
      <c r="Q460" s="38"/>
    </row>
    <row r="461" spans="1:17" s="17" customFormat="1" ht="15.75" customHeight="1" outlineLevel="1">
      <c r="A461" s="227"/>
      <c r="B461" s="122" t="s">
        <v>693</v>
      </c>
      <c r="C461" s="13" t="s">
        <v>694</v>
      </c>
      <c r="D461" s="111" t="s">
        <v>2527</v>
      </c>
      <c r="E461" s="73">
        <f t="shared" si="14"/>
        <v>444</v>
      </c>
      <c r="F461" s="37"/>
      <c r="G461" s="8"/>
      <c r="H461" s="46">
        <v>444</v>
      </c>
      <c r="I461" s="43" t="s">
        <v>686</v>
      </c>
      <c r="J461" s="9"/>
      <c r="K461" s="26" t="s">
        <v>20</v>
      </c>
      <c r="L461" s="106">
        <v>6067506.2999999998</v>
      </c>
      <c r="M461" s="77">
        <v>506206.35</v>
      </c>
      <c r="N461" s="14">
        <v>6067147.5</v>
      </c>
      <c r="O461" s="139">
        <v>505944.11</v>
      </c>
      <c r="P461" s="27"/>
      <c r="Q461" s="38"/>
    </row>
    <row r="462" spans="1:17" s="17" customFormat="1" ht="15.75" customHeight="1" outlineLevel="1">
      <c r="A462" s="227"/>
      <c r="B462" s="122" t="s">
        <v>695</v>
      </c>
      <c r="C462" s="13" t="s">
        <v>139</v>
      </c>
      <c r="D462" s="111" t="s">
        <v>2527</v>
      </c>
      <c r="E462" s="73">
        <f t="shared" si="14"/>
        <v>186</v>
      </c>
      <c r="F462" s="37"/>
      <c r="G462" s="8"/>
      <c r="H462" s="46">
        <v>186</v>
      </c>
      <c r="I462" s="43" t="s">
        <v>686</v>
      </c>
      <c r="J462" s="9"/>
      <c r="K462" s="26" t="s">
        <v>20</v>
      </c>
      <c r="L462" s="106">
        <v>6067553.0999999996</v>
      </c>
      <c r="M462" s="77">
        <v>506009.84</v>
      </c>
      <c r="N462" s="14">
        <v>6067441.0999999996</v>
      </c>
      <c r="O462" s="139">
        <v>506158.74</v>
      </c>
      <c r="P462" s="27"/>
      <c r="Q462" s="38"/>
    </row>
    <row r="463" spans="1:17" s="17" customFormat="1" ht="15.75" customHeight="1" outlineLevel="1">
      <c r="A463" s="227"/>
      <c r="B463" s="122" t="s">
        <v>696</v>
      </c>
      <c r="C463" s="190" t="s">
        <v>3025</v>
      </c>
      <c r="D463" s="111" t="s">
        <v>2790</v>
      </c>
      <c r="E463" s="73">
        <f t="shared" si="14"/>
        <v>1591</v>
      </c>
      <c r="F463" s="37"/>
      <c r="G463" s="8">
        <v>1591</v>
      </c>
      <c r="H463" s="46"/>
      <c r="I463" s="189" t="s">
        <v>3308</v>
      </c>
      <c r="J463" s="188" t="s">
        <v>3539</v>
      </c>
      <c r="K463" s="26" t="s">
        <v>9</v>
      </c>
      <c r="L463" s="106">
        <v>6067076.71</v>
      </c>
      <c r="M463" s="77">
        <v>502815.47</v>
      </c>
      <c r="N463" s="14">
        <v>6067462.1600000001</v>
      </c>
      <c r="O463" s="139">
        <v>504357.35</v>
      </c>
      <c r="P463" s="27" t="s">
        <v>2079</v>
      </c>
      <c r="Q463" s="38">
        <v>440053927016</v>
      </c>
    </row>
    <row r="464" spans="1:17" s="17" customFormat="1" ht="15.75" customHeight="1" outlineLevel="1">
      <c r="A464" s="227"/>
      <c r="B464" s="122" t="s">
        <v>1908</v>
      </c>
      <c r="C464" s="190" t="s">
        <v>3026</v>
      </c>
      <c r="D464" s="111" t="s">
        <v>2528</v>
      </c>
      <c r="E464" s="73">
        <f t="shared" si="14"/>
        <v>800</v>
      </c>
      <c r="F464" s="37"/>
      <c r="G464" s="8">
        <v>800</v>
      </c>
      <c r="H464" s="46"/>
      <c r="I464" s="43">
        <v>2.9</v>
      </c>
      <c r="J464" s="9">
        <v>7</v>
      </c>
      <c r="K464" s="26" t="s">
        <v>20</v>
      </c>
      <c r="L464" s="106">
        <v>6067260.4900000002</v>
      </c>
      <c r="M464" s="77">
        <v>505693.46</v>
      </c>
      <c r="N464" s="14">
        <v>6067403.4400000004</v>
      </c>
      <c r="O464" s="139">
        <v>504912.04</v>
      </c>
      <c r="P464" s="27" t="s">
        <v>2078</v>
      </c>
      <c r="Q464" s="38">
        <v>440053927038</v>
      </c>
    </row>
    <row r="465" spans="1:17" s="17" customFormat="1" ht="15.75" customHeight="1" outlineLevel="1">
      <c r="A465" s="227"/>
      <c r="B465" s="122" t="s">
        <v>1909</v>
      </c>
      <c r="C465" s="190" t="s">
        <v>3027</v>
      </c>
      <c r="D465" s="111" t="s">
        <v>2529</v>
      </c>
      <c r="E465" s="73">
        <f t="shared" si="14"/>
        <v>94</v>
      </c>
      <c r="F465" s="37"/>
      <c r="G465" s="8">
        <v>94</v>
      </c>
      <c r="H465" s="46"/>
      <c r="I465" s="43">
        <v>3.3</v>
      </c>
      <c r="J465" s="9">
        <v>9.5</v>
      </c>
      <c r="K465" s="26" t="s">
        <v>20</v>
      </c>
      <c r="L465" s="106">
        <v>6067724.8799999999</v>
      </c>
      <c r="M465" s="77">
        <v>502643.05</v>
      </c>
      <c r="N465" s="14">
        <v>6067750.1900000004</v>
      </c>
      <c r="O465" s="139">
        <v>502733.81</v>
      </c>
      <c r="P465" s="27" t="s">
        <v>2077</v>
      </c>
      <c r="Q465" s="38">
        <v>440053986520</v>
      </c>
    </row>
    <row r="466" spans="1:17" s="17" customFormat="1" ht="15.75" customHeight="1" outlineLevel="1">
      <c r="A466" s="227"/>
      <c r="B466" s="122" t="s">
        <v>1910</v>
      </c>
      <c r="C466" s="13" t="s">
        <v>1730</v>
      </c>
      <c r="D466" s="111" t="s">
        <v>2529</v>
      </c>
      <c r="E466" s="73">
        <f t="shared" si="14"/>
        <v>120</v>
      </c>
      <c r="F466" s="37"/>
      <c r="G466" s="8">
        <v>120</v>
      </c>
      <c r="H466" s="46"/>
      <c r="I466" s="43">
        <v>3</v>
      </c>
      <c r="J466" s="9">
        <v>8</v>
      </c>
      <c r="K466" s="26" t="s">
        <v>2058</v>
      </c>
      <c r="L466" s="106">
        <v>6067812.0099999998</v>
      </c>
      <c r="M466" s="77">
        <v>502718.44</v>
      </c>
      <c r="N466" s="14">
        <v>6067700.7400000002</v>
      </c>
      <c r="O466" s="139">
        <v>502760.25</v>
      </c>
      <c r="P466" s="27" t="s">
        <v>2076</v>
      </c>
      <c r="Q466" s="38">
        <v>440054000589</v>
      </c>
    </row>
    <row r="467" spans="1:17" s="17" customFormat="1" ht="15.75" customHeight="1" outlineLevel="1">
      <c r="A467" s="227"/>
      <c r="B467" s="122" t="s">
        <v>697</v>
      </c>
      <c r="C467" s="13" t="s">
        <v>617</v>
      </c>
      <c r="D467" s="111" t="s">
        <v>2529</v>
      </c>
      <c r="E467" s="73">
        <f t="shared" si="14"/>
        <v>401</v>
      </c>
      <c r="F467" s="37"/>
      <c r="G467" s="8">
        <v>401</v>
      </c>
      <c r="H467" s="46"/>
      <c r="I467" s="43">
        <v>5</v>
      </c>
      <c r="J467" s="9"/>
      <c r="K467" s="26" t="s">
        <v>20</v>
      </c>
      <c r="L467" s="106">
        <v>6067902.7000000002</v>
      </c>
      <c r="M467" s="77">
        <v>502571.74</v>
      </c>
      <c r="N467" s="14">
        <v>6067989.2999999998</v>
      </c>
      <c r="O467" s="139">
        <v>502954</v>
      </c>
      <c r="P467" s="27"/>
      <c r="Q467" s="38"/>
    </row>
    <row r="468" spans="1:17" s="17" customFormat="1" ht="15.75" customHeight="1" outlineLevel="1">
      <c r="A468" s="227"/>
      <c r="B468" s="122" t="s">
        <v>698</v>
      </c>
      <c r="C468" s="190" t="s">
        <v>3028</v>
      </c>
      <c r="D468" s="111" t="s">
        <v>2525</v>
      </c>
      <c r="E468" s="73">
        <f t="shared" si="14"/>
        <v>513</v>
      </c>
      <c r="F468" s="37"/>
      <c r="G468" s="8">
        <v>513</v>
      </c>
      <c r="H468" s="46"/>
      <c r="I468" s="43">
        <v>4</v>
      </c>
      <c r="J468" s="9"/>
      <c r="K468" s="26" t="s">
        <v>13</v>
      </c>
      <c r="L468" s="106">
        <v>6069603</v>
      </c>
      <c r="M468" s="77">
        <v>502718.44</v>
      </c>
      <c r="N468" s="14">
        <v>6067700.7400000002</v>
      </c>
      <c r="O468" s="139">
        <v>502760.25</v>
      </c>
      <c r="P468" s="27"/>
      <c r="Q468" s="38"/>
    </row>
    <row r="469" spans="1:17" s="17" customFormat="1" ht="15.75" customHeight="1" outlineLevel="1">
      <c r="A469" s="227"/>
      <c r="B469" s="122" t="s">
        <v>699</v>
      </c>
      <c r="C469" s="13" t="s">
        <v>493</v>
      </c>
      <c r="D469" s="111" t="s">
        <v>2528</v>
      </c>
      <c r="E469" s="73">
        <f t="shared" si="14"/>
        <v>566</v>
      </c>
      <c r="F469" s="37"/>
      <c r="G469" s="8">
        <v>566</v>
      </c>
      <c r="H469" s="46"/>
      <c r="I469" s="189" t="s">
        <v>3265</v>
      </c>
      <c r="J469" s="9"/>
      <c r="K469" s="26" t="s">
        <v>20</v>
      </c>
      <c r="L469" s="106">
        <v>6068801</v>
      </c>
      <c r="M469" s="77">
        <v>503346.5</v>
      </c>
      <c r="N469" s="14">
        <v>6068745.5</v>
      </c>
      <c r="O469" s="139">
        <v>503759.5</v>
      </c>
      <c r="P469" s="27"/>
      <c r="Q469" s="38"/>
    </row>
    <row r="470" spans="1:17" s="17" customFormat="1" ht="15.75" customHeight="1" outlineLevel="1">
      <c r="A470" s="227"/>
      <c r="B470" s="122" t="s">
        <v>700</v>
      </c>
      <c r="C470" s="13" t="s">
        <v>635</v>
      </c>
      <c r="D470" s="111" t="s">
        <v>2528</v>
      </c>
      <c r="E470" s="73">
        <f t="shared" si="14"/>
        <v>402</v>
      </c>
      <c r="F470" s="37"/>
      <c r="G470" s="8">
        <v>402</v>
      </c>
      <c r="H470" s="46"/>
      <c r="I470" s="43">
        <v>2.9</v>
      </c>
      <c r="J470" s="9">
        <v>8.8000000000000007</v>
      </c>
      <c r="K470" s="26" t="s">
        <v>2058</v>
      </c>
      <c r="L470" s="106">
        <v>6069154.8099999996</v>
      </c>
      <c r="M470" s="77">
        <v>504376.94</v>
      </c>
      <c r="N470" s="14">
        <v>6068941.4199999999</v>
      </c>
      <c r="O470" s="139">
        <v>504164.09</v>
      </c>
      <c r="P470" s="27" t="s">
        <v>2075</v>
      </c>
      <c r="Q470" s="38">
        <v>440054042614</v>
      </c>
    </row>
    <row r="471" spans="1:17" s="17" customFormat="1" ht="15.75" customHeight="1" outlineLevel="1">
      <c r="A471" s="227"/>
      <c r="B471" s="122" t="s">
        <v>701</v>
      </c>
      <c r="C471" s="190" t="s">
        <v>3029</v>
      </c>
      <c r="D471" s="111" t="s">
        <v>2791</v>
      </c>
      <c r="E471" s="73">
        <f t="shared" si="14"/>
        <v>4562</v>
      </c>
      <c r="F471" s="37"/>
      <c r="G471" s="8">
        <v>4562</v>
      </c>
      <c r="H471" s="46"/>
      <c r="I471" s="189" t="s">
        <v>3309</v>
      </c>
      <c r="J471" s="188" t="s">
        <v>3540</v>
      </c>
      <c r="K471" s="26" t="s">
        <v>20</v>
      </c>
      <c r="L471" s="106">
        <v>6064066.8600000003</v>
      </c>
      <c r="M471" s="77">
        <v>501276.37</v>
      </c>
      <c r="N471" s="14">
        <v>6067490.5599999996</v>
      </c>
      <c r="O471" s="139">
        <v>499245.5</v>
      </c>
      <c r="P471" s="27" t="s">
        <v>2070</v>
      </c>
      <c r="Q471" s="38">
        <v>440053105698</v>
      </c>
    </row>
    <row r="472" spans="1:17" s="17" customFormat="1" ht="15.75" customHeight="1" outlineLevel="1">
      <c r="A472" s="227"/>
      <c r="B472" s="122" t="s">
        <v>702</v>
      </c>
      <c r="C472" s="190" t="s">
        <v>3030</v>
      </c>
      <c r="D472" s="111" t="s">
        <v>2530</v>
      </c>
      <c r="E472" s="73">
        <f t="shared" si="14"/>
        <v>1516</v>
      </c>
      <c r="F472" s="37"/>
      <c r="G472" s="8">
        <v>1516</v>
      </c>
      <c r="H472" s="46"/>
      <c r="I472" s="43">
        <v>3</v>
      </c>
      <c r="J472" s="9" t="s">
        <v>2074</v>
      </c>
      <c r="K472" s="26" t="s">
        <v>2073</v>
      </c>
      <c r="L472" s="106">
        <v>6065124.2000000002</v>
      </c>
      <c r="M472" s="77">
        <v>500361.72</v>
      </c>
      <c r="N472" s="14">
        <v>6064776.1600000001</v>
      </c>
      <c r="O472" s="139">
        <v>499253.99</v>
      </c>
      <c r="P472" s="27" t="s">
        <v>2072</v>
      </c>
      <c r="Q472" s="38">
        <v>440053927049</v>
      </c>
    </row>
    <row r="473" spans="1:17" s="17" customFormat="1" ht="15.75" customHeight="1" outlineLevel="1">
      <c r="A473" s="227"/>
      <c r="B473" s="122" t="s">
        <v>1911</v>
      </c>
      <c r="C473" s="190" t="s">
        <v>3031</v>
      </c>
      <c r="D473" s="111" t="s">
        <v>2531</v>
      </c>
      <c r="E473" s="73">
        <f t="shared" si="14"/>
        <v>1673</v>
      </c>
      <c r="F473" s="37"/>
      <c r="G473" s="8">
        <v>1673</v>
      </c>
      <c r="H473" s="46"/>
      <c r="I473" s="189" t="s">
        <v>3310</v>
      </c>
      <c r="J473" s="188" t="s">
        <v>3541</v>
      </c>
      <c r="K473" s="26" t="s">
        <v>20</v>
      </c>
      <c r="L473" s="106">
        <v>6065451.9900000002</v>
      </c>
      <c r="M473" s="77">
        <v>498118.46</v>
      </c>
      <c r="N473" s="14">
        <v>6064671.9100000001</v>
      </c>
      <c r="O473" s="139">
        <v>498965.8</v>
      </c>
      <c r="P473" s="27" t="s">
        <v>2115</v>
      </c>
      <c r="Q473" s="38">
        <v>440053927062</v>
      </c>
    </row>
    <row r="474" spans="1:17" s="17" customFormat="1" ht="15.75" customHeight="1" outlineLevel="1">
      <c r="A474" s="227"/>
      <c r="B474" s="122" t="s">
        <v>703</v>
      </c>
      <c r="C474" s="190" t="s">
        <v>3032</v>
      </c>
      <c r="D474" s="193" t="s">
        <v>3655</v>
      </c>
      <c r="E474" s="73">
        <f t="shared" si="14"/>
        <v>472</v>
      </c>
      <c r="F474" s="37"/>
      <c r="G474" s="8">
        <v>472</v>
      </c>
      <c r="H474" s="46"/>
      <c r="I474" s="43">
        <v>5</v>
      </c>
      <c r="J474" s="9"/>
      <c r="K474" s="26" t="s">
        <v>20</v>
      </c>
      <c r="L474" s="106">
        <v>6067647.4000000004</v>
      </c>
      <c r="M474" s="77">
        <v>500603.91</v>
      </c>
      <c r="N474" s="14">
        <v>6067877.5999999996</v>
      </c>
      <c r="O474" s="139">
        <v>500332.25</v>
      </c>
      <c r="P474" s="27"/>
      <c r="Q474" s="38"/>
    </row>
    <row r="475" spans="1:17" s="17" customFormat="1" ht="15.75" customHeight="1" outlineLevel="1">
      <c r="A475" s="227"/>
      <c r="B475" s="122" t="s">
        <v>704</v>
      </c>
      <c r="C475" s="190" t="s">
        <v>3033</v>
      </c>
      <c r="D475" s="111" t="s">
        <v>2529</v>
      </c>
      <c r="E475" s="73">
        <f t="shared" si="14"/>
        <v>308</v>
      </c>
      <c r="F475" s="37"/>
      <c r="G475" s="8">
        <v>308</v>
      </c>
      <c r="H475" s="46"/>
      <c r="I475" s="43">
        <v>3.7</v>
      </c>
      <c r="J475" s="9">
        <v>9.6999999999999993</v>
      </c>
      <c r="K475" s="26" t="s">
        <v>13</v>
      </c>
      <c r="L475" s="106">
        <v>6068567.3300000001</v>
      </c>
      <c r="M475" s="77">
        <v>502450.88</v>
      </c>
      <c r="N475" s="14">
        <v>6068742.6900000004</v>
      </c>
      <c r="O475" s="139">
        <v>502209.08</v>
      </c>
      <c r="P475" s="27" t="s">
        <v>2114</v>
      </c>
      <c r="Q475" s="38">
        <v>440054000590</v>
      </c>
    </row>
    <row r="476" spans="1:17" s="17" customFormat="1" ht="15.75" customHeight="1" outlineLevel="1">
      <c r="A476" s="227"/>
      <c r="B476" s="122" t="s">
        <v>705</v>
      </c>
      <c r="C476" s="190" t="s">
        <v>3034</v>
      </c>
      <c r="D476" s="111" t="s">
        <v>2941</v>
      </c>
      <c r="E476" s="73">
        <f t="shared" si="14"/>
        <v>893</v>
      </c>
      <c r="F476" s="37"/>
      <c r="G476" s="8">
        <v>893</v>
      </c>
      <c r="H476" s="46"/>
      <c r="I476" s="189" t="s">
        <v>3311</v>
      </c>
      <c r="J476" s="188" t="s">
        <v>3542</v>
      </c>
      <c r="K476" s="26" t="s">
        <v>2009</v>
      </c>
      <c r="L476" s="106">
        <v>6069941.5300000003</v>
      </c>
      <c r="M476" s="77">
        <v>502408.15</v>
      </c>
      <c r="N476" s="14">
        <v>6069458.9299999997</v>
      </c>
      <c r="O476" s="139">
        <v>501664.86</v>
      </c>
      <c r="P476" s="27" t="s">
        <v>2113</v>
      </c>
      <c r="Q476" s="38">
        <v>440054042625</v>
      </c>
    </row>
    <row r="477" spans="1:17" s="17" customFormat="1" ht="15.75" customHeight="1" outlineLevel="1">
      <c r="A477" s="227"/>
      <c r="B477" s="122" t="s">
        <v>2293</v>
      </c>
      <c r="C477" s="190" t="s">
        <v>3035</v>
      </c>
      <c r="D477" s="111" t="s">
        <v>2532</v>
      </c>
      <c r="E477" s="73">
        <f t="shared" si="14"/>
        <v>656</v>
      </c>
      <c r="F477" s="37"/>
      <c r="G477" s="8"/>
      <c r="H477" s="46">
        <v>656</v>
      </c>
      <c r="I477" s="43">
        <v>3</v>
      </c>
      <c r="J477" s="9"/>
      <c r="K477" s="26" t="s">
        <v>73</v>
      </c>
      <c r="L477" s="106">
        <v>6062179.9000000004</v>
      </c>
      <c r="M477" s="77">
        <v>496724.15</v>
      </c>
      <c r="N477" s="14">
        <v>6062439</v>
      </c>
      <c r="O477" s="139">
        <v>497287.42</v>
      </c>
      <c r="P477" s="27"/>
      <c r="Q477" s="38"/>
    </row>
    <row r="478" spans="1:17" s="17" customFormat="1" ht="15.75" customHeight="1" outlineLevel="1">
      <c r="A478" s="227"/>
      <c r="B478" s="122" t="s">
        <v>2111</v>
      </c>
      <c r="C478" s="13" t="s">
        <v>706</v>
      </c>
      <c r="D478" s="111" t="s">
        <v>2533</v>
      </c>
      <c r="E478" s="73">
        <f t="shared" si="14"/>
        <v>1777</v>
      </c>
      <c r="F478" s="37">
        <f>1777-G478</f>
        <v>1708</v>
      </c>
      <c r="G478" s="8">
        <f>26+43</f>
        <v>69</v>
      </c>
      <c r="H478" s="46"/>
      <c r="I478" s="189" t="s">
        <v>3312</v>
      </c>
      <c r="J478" s="188" t="s">
        <v>3543</v>
      </c>
      <c r="K478" s="26" t="s">
        <v>9</v>
      </c>
      <c r="L478" s="106">
        <v>6061925.6200000001</v>
      </c>
      <c r="M478" s="77">
        <v>497567.62</v>
      </c>
      <c r="N478" s="14">
        <v>6063368.9500000002</v>
      </c>
      <c r="O478" s="139">
        <v>497317.12</v>
      </c>
      <c r="P478" s="27" t="s">
        <v>2112</v>
      </c>
      <c r="Q478" s="38">
        <v>440053750377</v>
      </c>
    </row>
    <row r="479" spans="1:17" s="17" customFormat="1" ht="33" customHeight="1" outlineLevel="1">
      <c r="A479" s="227"/>
      <c r="B479" s="122" t="s">
        <v>2012</v>
      </c>
      <c r="C479" s="13" t="s">
        <v>707</v>
      </c>
      <c r="D479" s="111" t="s">
        <v>2792</v>
      </c>
      <c r="E479" s="73">
        <f t="shared" si="14"/>
        <v>1600</v>
      </c>
      <c r="F479" s="37"/>
      <c r="G479" s="8">
        <v>1600</v>
      </c>
      <c r="H479" s="46"/>
      <c r="I479" s="43">
        <v>4.7</v>
      </c>
      <c r="J479" s="9">
        <v>13.2</v>
      </c>
      <c r="K479" s="26" t="s">
        <v>2191</v>
      </c>
      <c r="L479" s="106">
        <v>6059864.9699999997</v>
      </c>
      <c r="M479" s="77">
        <v>499681.85</v>
      </c>
      <c r="N479" s="14">
        <v>6058824.8300000001</v>
      </c>
      <c r="O479" s="139">
        <v>500895.13</v>
      </c>
      <c r="P479" s="27" t="s">
        <v>2013</v>
      </c>
      <c r="Q479" s="38">
        <v>440053233366</v>
      </c>
    </row>
    <row r="480" spans="1:17" s="17" customFormat="1" ht="15.75" customHeight="1" outlineLevel="1">
      <c r="A480" s="227"/>
      <c r="B480" s="122" t="s">
        <v>2068</v>
      </c>
      <c r="C480" s="13" t="s">
        <v>708</v>
      </c>
      <c r="D480" s="111" t="s">
        <v>2942</v>
      </c>
      <c r="E480" s="73">
        <f t="shared" si="14"/>
        <v>1785</v>
      </c>
      <c r="F480" s="37"/>
      <c r="G480" s="8">
        <v>1785</v>
      </c>
      <c r="H480" s="46"/>
      <c r="I480" s="43">
        <v>5.5</v>
      </c>
      <c r="J480" s="9">
        <v>12.2</v>
      </c>
      <c r="K480" s="26" t="s">
        <v>20</v>
      </c>
      <c r="L480" s="106">
        <v>6060224.0499999998</v>
      </c>
      <c r="M480" s="77">
        <v>500391.92</v>
      </c>
      <c r="N480" s="14">
        <v>6059682.1100000003</v>
      </c>
      <c r="O480" s="139">
        <v>502039.72</v>
      </c>
      <c r="P480" s="27" t="s">
        <v>2069</v>
      </c>
      <c r="Q480" s="38">
        <v>440053161787</v>
      </c>
    </row>
    <row r="481" spans="1:17" s="17" customFormat="1" ht="15.75" outlineLevel="1">
      <c r="A481" s="227"/>
      <c r="B481" s="122" t="s">
        <v>2109</v>
      </c>
      <c r="C481" s="190" t="s">
        <v>3036</v>
      </c>
      <c r="D481" s="111" t="s">
        <v>2534</v>
      </c>
      <c r="E481" s="73">
        <f t="shared" si="14"/>
        <v>1070</v>
      </c>
      <c r="F481" s="37"/>
      <c r="G481" s="8">
        <v>1070</v>
      </c>
      <c r="H481" s="46"/>
      <c r="I481" s="189" t="s">
        <v>3313</v>
      </c>
      <c r="J481" s="188" t="s">
        <v>3544</v>
      </c>
      <c r="K481" s="26" t="s">
        <v>20</v>
      </c>
      <c r="L481" s="106">
        <v>6059695.75</v>
      </c>
      <c r="M481" s="77">
        <v>501710.78</v>
      </c>
      <c r="N481" s="14">
        <v>6058701.1299999999</v>
      </c>
      <c r="O481" s="139">
        <v>501600.46</v>
      </c>
      <c r="P481" s="27" t="s">
        <v>2110</v>
      </c>
      <c r="Q481" s="38">
        <v>440053951576</v>
      </c>
    </row>
    <row r="482" spans="1:17" s="17" customFormat="1" ht="16.5" customHeight="1" outlineLevel="1">
      <c r="A482" s="227"/>
      <c r="B482" s="122" t="s">
        <v>709</v>
      </c>
      <c r="C482" s="190" t="s">
        <v>3037</v>
      </c>
      <c r="D482" s="111" t="s">
        <v>2534</v>
      </c>
      <c r="E482" s="73">
        <f t="shared" si="14"/>
        <v>655</v>
      </c>
      <c r="F482" s="37"/>
      <c r="G482" s="8">
        <v>655</v>
      </c>
      <c r="H482" s="46"/>
      <c r="I482" s="43">
        <v>5</v>
      </c>
      <c r="J482" s="9"/>
      <c r="K482" s="26" t="s">
        <v>20</v>
      </c>
      <c r="L482" s="106">
        <v>6059427.2999999998</v>
      </c>
      <c r="M482" s="77">
        <v>502225.38</v>
      </c>
      <c r="N482" s="14">
        <v>6059468.7999999998</v>
      </c>
      <c r="O482" s="139">
        <v>501662.63</v>
      </c>
      <c r="P482" s="27"/>
      <c r="Q482" s="38"/>
    </row>
    <row r="483" spans="1:17" s="17" customFormat="1" ht="15" customHeight="1" outlineLevel="1">
      <c r="A483" s="227"/>
      <c r="B483" s="122" t="s">
        <v>2107</v>
      </c>
      <c r="C483" s="190" t="s">
        <v>3038</v>
      </c>
      <c r="D483" s="111" t="s">
        <v>2535</v>
      </c>
      <c r="E483" s="73">
        <f t="shared" si="14"/>
        <v>1001</v>
      </c>
      <c r="F483" s="37"/>
      <c r="G483" s="8">
        <v>1001</v>
      </c>
      <c r="H483" s="46"/>
      <c r="I483" s="43" t="s">
        <v>2950</v>
      </c>
      <c r="J483" s="188" t="s">
        <v>3545</v>
      </c>
      <c r="K483" s="26" t="s">
        <v>13</v>
      </c>
      <c r="L483" s="106">
        <v>6060438.2999999998</v>
      </c>
      <c r="M483" s="77">
        <v>501584.58</v>
      </c>
      <c r="N483" s="14">
        <v>6060022.8899999997</v>
      </c>
      <c r="O483" s="139">
        <v>502471.44</v>
      </c>
      <c r="P483" s="27" t="s">
        <v>2108</v>
      </c>
      <c r="Q483" s="38">
        <v>440053817180</v>
      </c>
    </row>
    <row r="484" spans="1:17" s="17" customFormat="1" ht="15.75" outlineLevel="1">
      <c r="A484" s="227"/>
      <c r="B484" s="122" t="s">
        <v>2294</v>
      </c>
      <c r="C484" s="190" t="s">
        <v>3039</v>
      </c>
      <c r="D484" s="111" t="s">
        <v>2943</v>
      </c>
      <c r="E484" s="73">
        <f t="shared" si="14"/>
        <v>1436</v>
      </c>
      <c r="F484" s="37"/>
      <c r="G484" s="8">
        <v>714</v>
      </c>
      <c r="H484" s="46">
        <v>722</v>
      </c>
      <c r="I484" s="43">
        <v>3</v>
      </c>
      <c r="J484" s="9"/>
      <c r="K484" s="26" t="s">
        <v>73</v>
      </c>
      <c r="L484" s="106">
        <v>6060991.2000000002</v>
      </c>
      <c r="M484" s="77">
        <v>501958.13</v>
      </c>
      <c r="N484" s="14">
        <v>6060516</v>
      </c>
      <c r="O484" s="139">
        <v>503306.91</v>
      </c>
      <c r="P484" s="27"/>
      <c r="Q484" s="38"/>
    </row>
    <row r="485" spans="1:17" s="17" customFormat="1" ht="15.75" outlineLevel="1">
      <c r="A485" s="227"/>
      <c r="B485" s="122" t="s">
        <v>2014</v>
      </c>
      <c r="C485" s="13" t="s">
        <v>352</v>
      </c>
      <c r="D485" s="111" t="s">
        <v>2945</v>
      </c>
      <c r="E485" s="73">
        <f t="shared" si="14"/>
        <v>3490</v>
      </c>
      <c r="F485" s="37"/>
      <c r="G485" s="8">
        <v>3490</v>
      </c>
      <c r="H485" s="46"/>
      <c r="I485" s="189" t="s">
        <v>3314</v>
      </c>
      <c r="J485" s="188" t="s">
        <v>3546</v>
      </c>
      <c r="K485" s="26" t="s">
        <v>20</v>
      </c>
      <c r="L485" s="106">
        <v>6060916.5700000003</v>
      </c>
      <c r="M485" s="77">
        <v>503513.96</v>
      </c>
      <c r="N485" s="14">
        <v>6060504.21</v>
      </c>
      <c r="O485" s="139">
        <v>505786.97</v>
      </c>
      <c r="P485" s="27" t="s">
        <v>2015</v>
      </c>
      <c r="Q485" s="38">
        <v>440053388732</v>
      </c>
    </row>
    <row r="486" spans="1:17" s="17" customFormat="1" ht="15.75" outlineLevel="1">
      <c r="A486" s="227"/>
      <c r="B486" s="122" t="s">
        <v>2295</v>
      </c>
      <c r="C486" s="13" t="s">
        <v>34</v>
      </c>
      <c r="D486" s="111" t="s">
        <v>2944</v>
      </c>
      <c r="E486" s="73">
        <f t="shared" si="14"/>
        <v>3944</v>
      </c>
      <c r="F486" s="37"/>
      <c r="G486" s="8">
        <f>1270+1913</f>
        <v>3183</v>
      </c>
      <c r="H486" s="46">
        <v>761</v>
      </c>
      <c r="I486" s="189" t="s">
        <v>3315</v>
      </c>
      <c r="J486" s="188" t="s">
        <v>3547</v>
      </c>
      <c r="K486" s="26" t="s">
        <v>20</v>
      </c>
      <c r="L486" s="106">
        <v>6062455.8200000003</v>
      </c>
      <c r="M486" s="77">
        <v>504174.95</v>
      </c>
      <c r="N486" s="14">
        <v>6060076.5</v>
      </c>
      <c r="O486" s="139">
        <v>506877.17</v>
      </c>
      <c r="P486" s="27" t="s">
        <v>2347</v>
      </c>
      <c r="Q486" s="38">
        <v>440053105710</v>
      </c>
    </row>
    <row r="487" spans="1:17" s="17" customFormat="1" ht="17.25" customHeight="1" outlineLevel="1">
      <c r="A487" s="227"/>
      <c r="B487" s="122" t="s">
        <v>2105</v>
      </c>
      <c r="C487" s="13" t="s">
        <v>243</v>
      </c>
      <c r="D487" s="111" t="s">
        <v>2523</v>
      </c>
      <c r="E487" s="73">
        <f t="shared" si="14"/>
        <v>2175</v>
      </c>
      <c r="F487" s="37"/>
      <c r="G487" s="8">
        <v>2175</v>
      </c>
      <c r="H487" s="46"/>
      <c r="I487" s="189" t="s">
        <v>3316</v>
      </c>
      <c r="J487" s="188" t="s">
        <v>3548</v>
      </c>
      <c r="K487" s="26" t="s">
        <v>2058</v>
      </c>
      <c r="L487" s="106">
        <v>6062258.3799999999</v>
      </c>
      <c r="M487" s="77">
        <v>504697.37</v>
      </c>
      <c r="N487" s="14">
        <v>6064000.5199999996</v>
      </c>
      <c r="O487" s="139">
        <v>505817.75</v>
      </c>
      <c r="P487" s="27" t="s">
        <v>2106</v>
      </c>
      <c r="Q487" s="38">
        <v>440053388851</v>
      </c>
    </row>
    <row r="488" spans="1:17" s="17" customFormat="1" ht="15" customHeight="1" outlineLevel="1">
      <c r="A488" s="227"/>
      <c r="B488" s="122" t="s">
        <v>2103</v>
      </c>
      <c r="C488" s="190" t="s">
        <v>3040</v>
      </c>
      <c r="D488" s="111" t="s">
        <v>2523</v>
      </c>
      <c r="E488" s="73">
        <f t="shared" si="14"/>
        <v>605</v>
      </c>
      <c r="F488" s="37"/>
      <c r="G488" s="8">
        <v>605</v>
      </c>
      <c r="H488" s="46"/>
      <c r="I488" s="189" t="s">
        <v>3246</v>
      </c>
      <c r="J488" s="188" t="s">
        <v>3549</v>
      </c>
      <c r="K488" s="26" t="s">
        <v>20</v>
      </c>
      <c r="L488" s="106">
        <v>6062877.3899999997</v>
      </c>
      <c r="M488" s="77">
        <v>504418.76</v>
      </c>
      <c r="N488" s="14">
        <v>6062558.5099999998</v>
      </c>
      <c r="O488" s="139">
        <v>504863.83</v>
      </c>
      <c r="P488" s="27" t="s">
        <v>2104</v>
      </c>
      <c r="Q488" s="38">
        <v>440053951598</v>
      </c>
    </row>
    <row r="489" spans="1:17" s="17" customFormat="1" ht="15" customHeight="1" outlineLevel="1">
      <c r="A489" s="227"/>
      <c r="B489" s="122" t="s">
        <v>2101</v>
      </c>
      <c r="C489" s="190" t="s">
        <v>710</v>
      </c>
      <c r="D489" s="111" t="s">
        <v>2533</v>
      </c>
      <c r="E489" s="73">
        <f t="shared" si="14"/>
        <v>913</v>
      </c>
      <c r="F489" s="37"/>
      <c r="G489" s="8">
        <v>913</v>
      </c>
      <c r="H489" s="46"/>
      <c r="I489" s="189" t="s">
        <v>3287</v>
      </c>
      <c r="J489" s="188" t="s">
        <v>3550</v>
      </c>
      <c r="K489" s="26" t="s">
        <v>13</v>
      </c>
      <c r="L489" s="106">
        <v>6061867.71</v>
      </c>
      <c r="M489" s="77">
        <v>497603.93</v>
      </c>
      <c r="N489" s="14">
        <v>6061231.3899999997</v>
      </c>
      <c r="O489" s="139">
        <v>497976.27</v>
      </c>
      <c r="P489" s="27" t="s">
        <v>2102</v>
      </c>
      <c r="Q489" s="38">
        <v>440053946377</v>
      </c>
    </row>
    <row r="490" spans="1:17" s="17" customFormat="1" ht="15.75" outlineLevel="1">
      <c r="A490" s="227"/>
      <c r="B490" s="122" t="s">
        <v>2063</v>
      </c>
      <c r="C490" s="13" t="s">
        <v>711</v>
      </c>
      <c r="D490" s="111" t="s">
        <v>2946</v>
      </c>
      <c r="E490" s="73">
        <f t="shared" si="14"/>
        <v>2107</v>
      </c>
      <c r="F490" s="37"/>
      <c r="G490" s="8">
        <v>2107</v>
      </c>
      <c r="H490" s="46"/>
      <c r="I490" s="43">
        <v>4.0999999999999996</v>
      </c>
      <c r="J490" s="9">
        <v>13</v>
      </c>
      <c r="K490" s="26" t="s">
        <v>9</v>
      </c>
      <c r="L490" s="106">
        <v>6060710.1799999997</v>
      </c>
      <c r="M490" s="77">
        <v>497790.42</v>
      </c>
      <c r="N490" s="14">
        <v>6062085.5999999996</v>
      </c>
      <c r="O490" s="139">
        <v>499314.46</v>
      </c>
      <c r="P490" s="27" t="s">
        <v>2064</v>
      </c>
      <c r="Q490" s="38">
        <v>440053158060</v>
      </c>
    </row>
    <row r="491" spans="1:17" s="17" customFormat="1" ht="33.75" customHeight="1" outlineLevel="1">
      <c r="A491" s="227"/>
      <c r="B491" s="122" t="s">
        <v>2099</v>
      </c>
      <c r="C491" s="13" t="s">
        <v>712</v>
      </c>
      <c r="D491" s="111" t="s">
        <v>2947</v>
      </c>
      <c r="E491" s="73">
        <f t="shared" ref="E491:E554" si="15">SUM(F491:H491)</f>
        <v>2681</v>
      </c>
      <c r="F491" s="37"/>
      <c r="G491" s="8">
        <v>2681</v>
      </c>
      <c r="H491" s="46"/>
      <c r="I491" s="189" t="s">
        <v>3317</v>
      </c>
      <c r="J491" s="188" t="s">
        <v>3551</v>
      </c>
      <c r="K491" s="93" t="s">
        <v>20</v>
      </c>
      <c r="L491" s="106">
        <v>6062749.9299999997</v>
      </c>
      <c r="M491" s="77">
        <v>499048.95</v>
      </c>
      <c r="N491" s="14">
        <v>6060846.4400000004</v>
      </c>
      <c r="O491" s="139">
        <v>500723.82</v>
      </c>
      <c r="P491" s="27" t="s">
        <v>2100</v>
      </c>
      <c r="Q491" s="38">
        <v>440053817179</v>
      </c>
    </row>
    <row r="492" spans="1:17" s="17" customFormat="1" ht="15.75" customHeight="1" outlineLevel="1">
      <c r="A492" s="227"/>
      <c r="B492" s="122" t="s">
        <v>2055</v>
      </c>
      <c r="C492" s="13" t="s">
        <v>47</v>
      </c>
      <c r="D492" s="111" t="s">
        <v>2536</v>
      </c>
      <c r="E492" s="73">
        <f t="shared" si="15"/>
        <v>994</v>
      </c>
      <c r="F492" s="37">
        <f>306+544</f>
        <v>850</v>
      </c>
      <c r="G492" s="8">
        <v>144</v>
      </c>
      <c r="H492" s="46"/>
      <c r="I492" s="189" t="s">
        <v>3318</v>
      </c>
      <c r="J492" s="188" t="s">
        <v>3498</v>
      </c>
      <c r="K492" s="26" t="s">
        <v>2191</v>
      </c>
      <c r="L492" s="106">
        <v>6060397.6399999997</v>
      </c>
      <c r="M492" s="77">
        <v>499948.27</v>
      </c>
      <c r="N492" s="14">
        <v>6061058.7199999997</v>
      </c>
      <c r="O492" s="139">
        <v>500065.25</v>
      </c>
      <c r="P492" s="27" t="s">
        <v>1929</v>
      </c>
      <c r="Q492" s="38" t="s">
        <v>1930</v>
      </c>
    </row>
    <row r="493" spans="1:17" s="17" customFormat="1" ht="17.25" customHeight="1" outlineLevel="1">
      <c r="A493" s="227"/>
      <c r="B493" s="122" t="s">
        <v>2220</v>
      </c>
      <c r="C493" s="13" t="s">
        <v>115</v>
      </c>
      <c r="D493" s="111" t="s">
        <v>2536</v>
      </c>
      <c r="E493" s="73">
        <f t="shared" si="15"/>
        <v>964</v>
      </c>
      <c r="F493" s="37">
        <f>94+89</f>
        <v>183</v>
      </c>
      <c r="G493" s="8">
        <f>254+527</f>
        <v>781</v>
      </c>
      <c r="H493" s="46"/>
      <c r="I493" s="189" t="s">
        <v>3319</v>
      </c>
      <c r="J493" s="188" t="s">
        <v>3552</v>
      </c>
      <c r="K493" s="77" t="s">
        <v>2191</v>
      </c>
      <c r="L493" s="106">
        <v>6060572.8700000001</v>
      </c>
      <c r="M493" s="77">
        <v>500003.3</v>
      </c>
      <c r="N493" s="14">
        <v>6060578.6699999999</v>
      </c>
      <c r="O493" s="139">
        <v>500135.65</v>
      </c>
      <c r="P493" s="27" t="s">
        <v>2005</v>
      </c>
      <c r="Q493" s="38">
        <v>440053203177</v>
      </c>
    </row>
    <row r="494" spans="1:17" s="17" customFormat="1" ht="15.75" outlineLevel="1">
      <c r="A494" s="227"/>
      <c r="B494" s="122" t="s">
        <v>2296</v>
      </c>
      <c r="C494" s="190" t="s">
        <v>3041</v>
      </c>
      <c r="D494" s="111" t="s">
        <v>2948</v>
      </c>
      <c r="E494" s="73">
        <f t="shared" si="15"/>
        <v>179</v>
      </c>
      <c r="F494" s="37"/>
      <c r="G494" s="8">
        <v>179</v>
      </c>
      <c r="H494" s="46"/>
      <c r="I494" s="43">
        <v>7</v>
      </c>
      <c r="J494" s="9"/>
      <c r="K494" s="26" t="s">
        <v>9</v>
      </c>
      <c r="L494" s="106">
        <v>6060789.5999999996</v>
      </c>
      <c r="M494" s="77">
        <v>500549.8</v>
      </c>
      <c r="N494" s="14">
        <v>6060951.2999999998</v>
      </c>
      <c r="O494" s="139">
        <v>500623.38</v>
      </c>
      <c r="P494" s="27"/>
      <c r="Q494" s="38"/>
    </row>
    <row r="495" spans="1:17" s="17" customFormat="1" ht="15.75" customHeight="1" outlineLevel="1">
      <c r="A495" s="227"/>
      <c r="B495" s="122" t="s">
        <v>2097</v>
      </c>
      <c r="C495" s="190" t="s">
        <v>3042</v>
      </c>
      <c r="D495" s="111" t="s">
        <v>2537</v>
      </c>
      <c r="E495" s="73">
        <f t="shared" si="15"/>
        <v>783</v>
      </c>
      <c r="F495" s="37"/>
      <c r="G495" s="8">
        <v>783</v>
      </c>
      <c r="H495" s="46"/>
      <c r="I495" s="43">
        <v>3.2</v>
      </c>
      <c r="J495" s="9">
        <v>7.3</v>
      </c>
      <c r="K495" s="26" t="s">
        <v>13</v>
      </c>
      <c r="L495" s="106">
        <v>6062865.4500000002</v>
      </c>
      <c r="M495" s="77">
        <v>499287.15</v>
      </c>
      <c r="N495" s="14">
        <v>6062531.7999999998</v>
      </c>
      <c r="O495" s="139">
        <v>499709.2</v>
      </c>
      <c r="P495" s="27" t="s">
        <v>2098</v>
      </c>
      <c r="Q495" s="38">
        <v>440053927005</v>
      </c>
    </row>
    <row r="496" spans="1:17" s="17" customFormat="1" ht="15" customHeight="1" outlineLevel="1">
      <c r="A496" s="227"/>
      <c r="B496" s="222" t="s">
        <v>2095</v>
      </c>
      <c r="C496" s="224" t="s">
        <v>511</v>
      </c>
      <c r="D496" s="212" t="s">
        <v>2949</v>
      </c>
      <c r="E496" s="73">
        <f>SUM(F496:H497)</f>
        <v>4599</v>
      </c>
      <c r="F496" s="37"/>
      <c r="G496" s="8">
        <f>4599-G497</f>
        <v>3291</v>
      </c>
      <c r="H496" s="46"/>
      <c r="I496" s="189" t="s">
        <v>3320</v>
      </c>
      <c r="J496" s="9"/>
      <c r="K496" s="26" t="s">
        <v>20</v>
      </c>
      <c r="L496" s="106"/>
      <c r="M496" s="77"/>
      <c r="N496" s="14"/>
      <c r="O496" s="139"/>
      <c r="P496" s="27"/>
      <c r="Q496" s="38"/>
    </row>
    <row r="497" spans="1:17" s="17" customFormat="1" ht="15.75" customHeight="1" outlineLevel="1">
      <c r="A497" s="227"/>
      <c r="B497" s="223"/>
      <c r="C497" s="225"/>
      <c r="D497" s="214"/>
      <c r="E497" s="73"/>
      <c r="F497" s="37"/>
      <c r="G497" s="8">
        <v>1308</v>
      </c>
      <c r="H497" s="46"/>
      <c r="I497" s="189" t="s">
        <v>3321</v>
      </c>
      <c r="J497" s="188" t="s">
        <v>3553</v>
      </c>
      <c r="K497" s="26" t="s">
        <v>20</v>
      </c>
      <c r="L497" s="106">
        <v>6061452.5499999998</v>
      </c>
      <c r="M497" s="77">
        <v>502742.99</v>
      </c>
      <c r="N497" s="14">
        <v>6060696.6799999997</v>
      </c>
      <c r="O497" s="139">
        <v>503808.44</v>
      </c>
      <c r="P497" s="27" t="s">
        <v>2096</v>
      </c>
      <c r="Q497" s="38">
        <v>440053706768</v>
      </c>
    </row>
    <row r="498" spans="1:17" s="17" customFormat="1" ht="15.75" customHeight="1" outlineLevel="1">
      <c r="A498" s="227"/>
      <c r="B498" s="122" t="s">
        <v>2297</v>
      </c>
      <c r="C498" s="190" t="s">
        <v>3043</v>
      </c>
      <c r="D498" s="111" t="s">
        <v>2538</v>
      </c>
      <c r="E498" s="73">
        <f t="shared" si="15"/>
        <v>1569</v>
      </c>
      <c r="F498" s="37"/>
      <c r="G498" s="8"/>
      <c r="H498" s="46">
        <v>1569</v>
      </c>
      <c r="I498" s="43">
        <v>3</v>
      </c>
      <c r="J498" s="9"/>
      <c r="K498" s="26" t="s">
        <v>73</v>
      </c>
      <c r="L498" s="106">
        <v>6061967.7999999998</v>
      </c>
      <c r="M498" s="77">
        <v>502253.07</v>
      </c>
      <c r="N498" s="14">
        <v>6062683</v>
      </c>
      <c r="O498" s="139">
        <v>503360.25</v>
      </c>
      <c r="P498" s="27"/>
      <c r="Q498" s="38"/>
    </row>
    <row r="499" spans="1:17" s="17" customFormat="1" ht="31.5" outlineLevel="1">
      <c r="A499" s="227"/>
      <c r="B499" s="122" t="s">
        <v>2066</v>
      </c>
      <c r="C499" s="190" t="s">
        <v>3044</v>
      </c>
      <c r="D499" s="111" t="s">
        <v>2537</v>
      </c>
      <c r="E499" s="73">
        <f t="shared" si="15"/>
        <v>263</v>
      </c>
      <c r="F499" s="37"/>
      <c r="G499" s="8"/>
      <c r="H499" s="46">
        <v>263</v>
      </c>
      <c r="I499" s="43">
        <v>3.25</v>
      </c>
      <c r="J499" s="9">
        <v>8.6</v>
      </c>
      <c r="K499" s="26" t="s">
        <v>13</v>
      </c>
      <c r="L499" s="106">
        <v>6062856.9000000004</v>
      </c>
      <c r="M499" s="77">
        <v>497541.49</v>
      </c>
      <c r="N499" s="14">
        <v>6062781.5899999999</v>
      </c>
      <c r="O499" s="139">
        <v>497791.09</v>
      </c>
      <c r="P499" s="27" t="s">
        <v>2067</v>
      </c>
      <c r="Q499" s="38">
        <v>440053293700</v>
      </c>
    </row>
    <row r="500" spans="1:17" s="17" customFormat="1" ht="15.75" customHeight="1" outlineLevel="1">
      <c r="A500" s="227"/>
      <c r="B500" s="122" t="s">
        <v>2093</v>
      </c>
      <c r="C500" s="190" t="s">
        <v>3045</v>
      </c>
      <c r="D500" s="111" t="s">
        <v>2537</v>
      </c>
      <c r="E500" s="73">
        <f t="shared" si="15"/>
        <v>1097</v>
      </c>
      <c r="F500" s="37"/>
      <c r="G500" s="8">
        <v>1097</v>
      </c>
      <c r="H500" s="46"/>
      <c r="I500" s="43">
        <v>2.9</v>
      </c>
      <c r="J500" s="9">
        <v>6.3</v>
      </c>
      <c r="K500" s="26" t="s">
        <v>2073</v>
      </c>
      <c r="L500" s="106">
        <v>6062548.54</v>
      </c>
      <c r="M500" s="77">
        <v>498583</v>
      </c>
      <c r="N500" s="14">
        <v>6063266.29</v>
      </c>
      <c r="O500" s="139">
        <v>498858.08</v>
      </c>
      <c r="P500" s="27" t="s">
        <v>2094</v>
      </c>
      <c r="Q500" s="38">
        <v>440053750333</v>
      </c>
    </row>
    <row r="501" spans="1:17" s="17" customFormat="1" ht="15.75" customHeight="1" outlineLevel="1">
      <c r="A501" s="227"/>
      <c r="B501" s="122" t="s">
        <v>2299</v>
      </c>
      <c r="C501" s="190" t="s">
        <v>3046</v>
      </c>
      <c r="D501" s="111" t="s">
        <v>2537</v>
      </c>
      <c r="E501" s="73">
        <f t="shared" si="15"/>
        <v>949</v>
      </c>
      <c r="F501" s="37"/>
      <c r="G501" s="8"/>
      <c r="H501" s="46">
        <v>949</v>
      </c>
      <c r="I501" s="43">
        <v>4</v>
      </c>
      <c r="J501" s="9"/>
      <c r="K501" s="26" t="s">
        <v>13</v>
      </c>
      <c r="L501" s="106">
        <v>6063126.7999999998</v>
      </c>
      <c r="M501" s="77">
        <v>499777.24</v>
      </c>
      <c r="N501" s="14">
        <v>6063350.7999999998</v>
      </c>
      <c r="O501" s="139">
        <v>499245.72</v>
      </c>
      <c r="P501" s="27"/>
      <c r="Q501" s="38"/>
    </row>
    <row r="502" spans="1:17" s="17" customFormat="1" ht="19.5" customHeight="1" outlineLevel="1" thickBot="1">
      <c r="A502" s="227"/>
      <c r="B502" s="124" t="s">
        <v>2298</v>
      </c>
      <c r="C502" s="18" t="s">
        <v>635</v>
      </c>
      <c r="D502" s="113" t="s">
        <v>2539</v>
      </c>
      <c r="E502" s="81">
        <f>SUM(F502:H502)</f>
        <v>3685</v>
      </c>
      <c r="F502" s="40"/>
      <c r="G502" s="49">
        <f>2282+1105+298</f>
        <v>3685</v>
      </c>
      <c r="H502" s="50"/>
      <c r="I502" s="66" t="s">
        <v>3232</v>
      </c>
      <c r="J502" s="67" t="s">
        <v>3554</v>
      </c>
      <c r="K502" s="68" t="s">
        <v>2191</v>
      </c>
      <c r="L502" s="32">
        <v>6059427.0700000003</v>
      </c>
      <c r="M502" s="140">
        <v>502222.78</v>
      </c>
      <c r="N502" s="33">
        <v>6058308.29</v>
      </c>
      <c r="O502" s="141">
        <v>505602.78</v>
      </c>
      <c r="P502" s="100" t="s">
        <v>2493</v>
      </c>
      <c r="Q502" s="72">
        <v>440053678141</v>
      </c>
    </row>
    <row r="503" spans="1:17" s="17" customFormat="1" ht="32.25" thickBot="1">
      <c r="A503" s="155" t="s">
        <v>649</v>
      </c>
      <c r="B503" s="279" t="s">
        <v>2691</v>
      </c>
      <c r="C503" s="280"/>
      <c r="D503" s="281"/>
      <c r="E503" s="149">
        <f>SUM(E425:E502)</f>
        <v>80089</v>
      </c>
      <c r="F503" s="156">
        <f>SUM(F425:F502)</f>
        <v>6802</v>
      </c>
      <c r="G503" s="157">
        <f t="shared" ref="G503:H503" si="16">SUM(G425:G502)</f>
        <v>64719</v>
      </c>
      <c r="H503" s="162">
        <f t="shared" si="16"/>
        <v>8568</v>
      </c>
      <c r="I503" s="163"/>
      <c r="J503" s="164"/>
      <c r="K503" s="153"/>
      <c r="L503" s="165"/>
      <c r="M503" s="165"/>
      <c r="N503" s="165"/>
      <c r="O503" s="165"/>
      <c r="P503" s="153"/>
      <c r="Q503" s="154"/>
    </row>
    <row r="504" spans="1:17" s="17" customFormat="1" ht="16.5" customHeight="1" outlineLevel="1">
      <c r="A504" s="259" t="s">
        <v>713</v>
      </c>
      <c r="B504" s="121" t="s">
        <v>714</v>
      </c>
      <c r="C504" s="127" t="s">
        <v>3047</v>
      </c>
      <c r="D504" s="110" t="s">
        <v>2793</v>
      </c>
      <c r="E504" s="74">
        <f>SUM(F504:H504)</f>
        <v>126</v>
      </c>
      <c r="F504" s="35"/>
      <c r="G504" s="51">
        <v>126</v>
      </c>
      <c r="H504" s="52"/>
      <c r="I504" s="42">
        <v>8</v>
      </c>
      <c r="J504" s="16"/>
      <c r="K504" s="25" t="s">
        <v>9</v>
      </c>
      <c r="L504" s="78">
        <v>6052898.2999999998</v>
      </c>
      <c r="M504" s="79">
        <v>497605.37</v>
      </c>
      <c r="N504" s="79">
        <v>6052778.5999999996</v>
      </c>
      <c r="O504" s="80">
        <v>497644.61</v>
      </c>
      <c r="P504" s="35"/>
      <c r="Q504" s="36"/>
    </row>
    <row r="505" spans="1:17" s="17" customFormat="1" ht="15.75" outlineLevel="1">
      <c r="A505" s="259"/>
      <c r="B505" s="122" t="s">
        <v>715</v>
      </c>
      <c r="C505" s="13" t="s">
        <v>716</v>
      </c>
      <c r="D505" s="111" t="s">
        <v>2588</v>
      </c>
      <c r="E505" s="92">
        <f t="shared" ref="E505:E516" si="17">SUM(F505:H505)</f>
        <v>2747</v>
      </c>
      <c r="F505" s="37">
        <v>2747</v>
      </c>
      <c r="G505" s="8"/>
      <c r="H505" s="46"/>
      <c r="I505" s="43">
        <v>5</v>
      </c>
      <c r="J505" s="9">
        <v>10</v>
      </c>
      <c r="K505" s="26" t="s">
        <v>2024</v>
      </c>
      <c r="L505" s="30">
        <v>6055060.7699999996</v>
      </c>
      <c r="M505" s="9">
        <v>496372.47999999998</v>
      </c>
      <c r="N505" s="9">
        <v>6054896.1799999997</v>
      </c>
      <c r="O505" s="31">
        <v>496382.22</v>
      </c>
      <c r="P505" s="37" t="s">
        <v>2031</v>
      </c>
      <c r="Q505" s="38">
        <v>440053048078</v>
      </c>
    </row>
    <row r="506" spans="1:17" s="17" customFormat="1" ht="15.75" outlineLevel="1">
      <c r="A506" s="259"/>
      <c r="B506" s="122" t="s">
        <v>717</v>
      </c>
      <c r="C506" s="13" t="s">
        <v>718</v>
      </c>
      <c r="D506" s="111" t="s">
        <v>2567</v>
      </c>
      <c r="E506" s="92">
        <f t="shared" si="17"/>
        <v>509</v>
      </c>
      <c r="F506" s="37">
        <v>160</v>
      </c>
      <c r="G506" s="8">
        <v>349</v>
      </c>
      <c r="H506" s="46"/>
      <c r="I506" s="43">
        <v>5</v>
      </c>
      <c r="J506" s="9"/>
      <c r="K506" s="26" t="s">
        <v>9</v>
      </c>
      <c r="L506" s="30">
        <v>6054277.2000000002</v>
      </c>
      <c r="M506" s="9">
        <v>496831.8</v>
      </c>
      <c r="N506" s="9">
        <v>6054224</v>
      </c>
      <c r="O506" s="31">
        <v>496473.22</v>
      </c>
      <c r="P506" s="37"/>
      <c r="Q506" s="38"/>
    </row>
    <row r="507" spans="1:17" s="17" customFormat="1" ht="15.75" outlineLevel="1">
      <c r="A507" s="259"/>
      <c r="B507" s="122" t="s">
        <v>719</v>
      </c>
      <c r="C507" s="13" t="s">
        <v>720</v>
      </c>
      <c r="D507" s="111" t="s">
        <v>2567</v>
      </c>
      <c r="E507" s="92">
        <f t="shared" si="17"/>
        <v>887</v>
      </c>
      <c r="F507" s="37">
        <f>688+92+107</f>
        <v>887</v>
      </c>
      <c r="G507" s="8"/>
      <c r="H507" s="46"/>
      <c r="I507" s="189" t="s">
        <v>3322</v>
      </c>
      <c r="J507" s="188" t="s">
        <v>3555</v>
      </c>
      <c r="K507" s="26" t="s">
        <v>2058</v>
      </c>
      <c r="L507" s="30">
        <v>6053630.79</v>
      </c>
      <c r="M507" s="9">
        <v>497059.83</v>
      </c>
      <c r="N507" s="9">
        <v>6053472.79</v>
      </c>
      <c r="O507" s="31">
        <v>497318.68</v>
      </c>
      <c r="P507" s="37" t="s">
        <v>2366</v>
      </c>
      <c r="Q507" s="38">
        <v>440023738250</v>
      </c>
    </row>
    <row r="508" spans="1:17" s="17" customFormat="1" ht="15.75" outlineLevel="1">
      <c r="A508" s="259"/>
      <c r="B508" s="122" t="s">
        <v>721</v>
      </c>
      <c r="C508" s="13" t="s">
        <v>63</v>
      </c>
      <c r="D508" s="111" t="s">
        <v>2567</v>
      </c>
      <c r="E508" s="92">
        <f t="shared" si="17"/>
        <v>750</v>
      </c>
      <c r="F508" s="37"/>
      <c r="G508" s="8">
        <v>750</v>
      </c>
      <c r="H508" s="46"/>
      <c r="I508" s="43">
        <v>5</v>
      </c>
      <c r="J508" s="9"/>
      <c r="K508" s="26" t="s">
        <v>9</v>
      </c>
      <c r="L508" s="30">
        <v>6053634.0999999996</v>
      </c>
      <c r="M508" s="9">
        <v>497057.6</v>
      </c>
      <c r="N508" s="9">
        <v>6054061.2000000002</v>
      </c>
      <c r="O508" s="31">
        <v>496458.54</v>
      </c>
      <c r="P508" s="37"/>
      <c r="Q508" s="38"/>
    </row>
    <row r="509" spans="1:17" s="17" customFormat="1" ht="15.75" outlineLevel="1">
      <c r="A509" s="259"/>
      <c r="B509" s="122" t="s">
        <v>722</v>
      </c>
      <c r="C509" s="13" t="s">
        <v>723</v>
      </c>
      <c r="D509" s="111" t="s">
        <v>2567</v>
      </c>
      <c r="E509" s="92">
        <f t="shared" si="17"/>
        <v>409</v>
      </c>
      <c r="F509" s="37">
        <v>409</v>
      </c>
      <c r="G509" s="8"/>
      <c r="H509" s="46"/>
      <c r="I509" s="43">
        <v>4.71</v>
      </c>
      <c r="J509" s="9">
        <v>10</v>
      </c>
      <c r="K509" s="26" t="s">
        <v>2058</v>
      </c>
      <c r="L509" s="30">
        <v>6053569.4900000002</v>
      </c>
      <c r="M509" s="9">
        <v>496754.5</v>
      </c>
      <c r="N509" s="9">
        <v>6053937.8099999996</v>
      </c>
      <c r="O509" s="31">
        <v>496911.03</v>
      </c>
      <c r="P509" s="37" t="s">
        <v>2023</v>
      </c>
      <c r="Q509" s="38">
        <v>440053199710</v>
      </c>
    </row>
    <row r="510" spans="1:17" s="17" customFormat="1" ht="15.75" outlineLevel="1">
      <c r="A510" s="259"/>
      <c r="B510" s="122" t="s">
        <v>724</v>
      </c>
      <c r="C510" s="13" t="s">
        <v>121</v>
      </c>
      <c r="D510" s="111" t="s">
        <v>2589</v>
      </c>
      <c r="E510" s="92">
        <f t="shared" si="17"/>
        <v>1834</v>
      </c>
      <c r="F510" s="37">
        <v>178</v>
      </c>
      <c r="G510" s="8">
        <v>1656</v>
      </c>
      <c r="H510" s="46"/>
      <c r="I510" s="43">
        <v>5</v>
      </c>
      <c r="J510" s="9"/>
      <c r="K510" s="26" t="s">
        <v>9</v>
      </c>
      <c r="L510" s="30">
        <v>6053566.5999999996</v>
      </c>
      <c r="M510" s="9">
        <v>496753.99</v>
      </c>
      <c r="N510" s="9">
        <v>6054464.5999999996</v>
      </c>
      <c r="O510" s="31">
        <v>496055.59</v>
      </c>
      <c r="P510" s="37"/>
      <c r="Q510" s="38"/>
    </row>
    <row r="511" spans="1:17" s="17" customFormat="1" ht="15.75" outlineLevel="1">
      <c r="A511" s="259"/>
      <c r="B511" s="122" t="s">
        <v>725</v>
      </c>
      <c r="C511" s="13" t="s">
        <v>726</v>
      </c>
      <c r="D511" s="111" t="s">
        <v>2567</v>
      </c>
      <c r="E511" s="92">
        <f t="shared" si="17"/>
        <v>156</v>
      </c>
      <c r="F511" s="37"/>
      <c r="G511" s="8">
        <v>156</v>
      </c>
      <c r="H511" s="46"/>
      <c r="I511" s="43">
        <v>5</v>
      </c>
      <c r="J511" s="9"/>
      <c r="K511" s="26" t="s">
        <v>9</v>
      </c>
      <c r="L511" s="30">
        <v>6053790.5</v>
      </c>
      <c r="M511" s="9">
        <v>496341.37</v>
      </c>
      <c r="N511" s="9">
        <v>6053926.5999999996</v>
      </c>
      <c r="O511" s="31">
        <v>496375.84</v>
      </c>
      <c r="P511" s="37"/>
      <c r="Q511" s="38"/>
    </row>
    <row r="512" spans="1:17" s="17" customFormat="1" ht="15.75" outlineLevel="1">
      <c r="A512" s="259"/>
      <c r="B512" s="122" t="s">
        <v>727</v>
      </c>
      <c r="C512" s="13" t="s">
        <v>119</v>
      </c>
      <c r="D512" s="111" t="s">
        <v>2567</v>
      </c>
      <c r="E512" s="92">
        <f t="shared" si="17"/>
        <v>373</v>
      </c>
      <c r="F512" s="37">
        <v>373</v>
      </c>
      <c r="G512" s="8"/>
      <c r="H512" s="46"/>
      <c r="I512" s="43">
        <v>4</v>
      </c>
      <c r="J512" s="9">
        <v>10.02</v>
      </c>
      <c r="K512" s="26" t="s">
        <v>2058</v>
      </c>
      <c r="L512" s="30">
        <v>6053954.2999999998</v>
      </c>
      <c r="M512" s="9">
        <v>495993.25</v>
      </c>
      <c r="N512" s="9">
        <v>6054272.0999999996</v>
      </c>
      <c r="O512" s="31">
        <v>496206.32</v>
      </c>
      <c r="P512" s="37" t="s">
        <v>2416</v>
      </c>
      <c r="Q512" s="38">
        <v>440055538060</v>
      </c>
    </row>
    <row r="513" spans="1:17" s="17" customFormat="1" ht="15.75" outlineLevel="1">
      <c r="A513" s="259"/>
      <c r="B513" s="122" t="s">
        <v>728</v>
      </c>
      <c r="C513" s="13" t="s">
        <v>325</v>
      </c>
      <c r="D513" s="111" t="s">
        <v>2567</v>
      </c>
      <c r="E513" s="92">
        <f t="shared" si="17"/>
        <v>906</v>
      </c>
      <c r="F513" s="37">
        <v>906</v>
      </c>
      <c r="G513" s="8"/>
      <c r="H513" s="46"/>
      <c r="I513" s="43">
        <v>5</v>
      </c>
      <c r="J513" s="9"/>
      <c r="K513" s="26" t="s">
        <v>9</v>
      </c>
      <c r="L513" s="30">
        <v>6054042.5</v>
      </c>
      <c r="M513" s="9">
        <v>495839.26</v>
      </c>
      <c r="N513" s="9">
        <v>6054756.7999999998</v>
      </c>
      <c r="O513" s="31">
        <v>496386.12</v>
      </c>
      <c r="P513" s="37"/>
      <c r="Q513" s="38"/>
    </row>
    <row r="514" spans="1:17" s="17" customFormat="1" ht="15.75" outlineLevel="1">
      <c r="A514" s="259"/>
      <c r="B514" s="122" t="s">
        <v>729</v>
      </c>
      <c r="C514" s="13" t="s">
        <v>320</v>
      </c>
      <c r="D514" s="111" t="s">
        <v>2567</v>
      </c>
      <c r="E514" s="92">
        <f>SUM(F514:H514)</f>
        <v>141</v>
      </c>
      <c r="F514" s="37"/>
      <c r="G514" s="8">
        <v>141</v>
      </c>
      <c r="H514" s="46"/>
      <c r="I514" s="43">
        <v>5</v>
      </c>
      <c r="J514" s="9"/>
      <c r="K514" s="26" t="s">
        <v>9</v>
      </c>
      <c r="L514" s="30">
        <v>6054112.2000000002</v>
      </c>
      <c r="M514" s="9">
        <v>495890.83</v>
      </c>
      <c r="N514" s="9">
        <v>6054156.5</v>
      </c>
      <c r="O514" s="31">
        <v>495763.46</v>
      </c>
      <c r="P514" s="37"/>
      <c r="Q514" s="38"/>
    </row>
    <row r="515" spans="1:17" s="17" customFormat="1" ht="15.75" outlineLevel="1">
      <c r="A515" s="259"/>
      <c r="B515" s="122" t="s">
        <v>730</v>
      </c>
      <c r="C515" s="13" t="s">
        <v>139</v>
      </c>
      <c r="D515" s="111" t="s">
        <v>2567</v>
      </c>
      <c r="E515" s="92">
        <f t="shared" si="17"/>
        <v>152</v>
      </c>
      <c r="F515" s="37">
        <v>152</v>
      </c>
      <c r="G515" s="8"/>
      <c r="H515" s="46"/>
      <c r="I515" s="43">
        <v>4.25</v>
      </c>
      <c r="J515" s="9">
        <v>10.1</v>
      </c>
      <c r="K515" s="26" t="s">
        <v>2058</v>
      </c>
      <c r="L515" s="30">
        <v>6054219.2800000003</v>
      </c>
      <c r="M515" s="9">
        <v>495978.48</v>
      </c>
      <c r="N515" s="9">
        <v>6054128.9000000004</v>
      </c>
      <c r="O515" s="31">
        <v>496100.6</v>
      </c>
      <c r="P515" s="37" t="s">
        <v>2414</v>
      </c>
      <c r="Q515" s="38">
        <v>440055538028</v>
      </c>
    </row>
    <row r="516" spans="1:17" s="17" customFormat="1" ht="15.75" outlineLevel="1">
      <c r="A516" s="259"/>
      <c r="B516" s="122" t="s">
        <v>731</v>
      </c>
      <c r="C516" s="13" t="s">
        <v>732</v>
      </c>
      <c r="D516" s="111" t="s">
        <v>2567</v>
      </c>
      <c r="E516" s="92">
        <f t="shared" si="17"/>
        <v>141</v>
      </c>
      <c r="F516" s="37">
        <v>141</v>
      </c>
      <c r="G516" s="8"/>
      <c r="H516" s="46"/>
      <c r="I516" s="43">
        <v>3.97</v>
      </c>
      <c r="J516" s="9">
        <v>9.34</v>
      </c>
      <c r="K516" s="26" t="s">
        <v>2058</v>
      </c>
      <c r="L516" s="30">
        <v>6054123.1699999999</v>
      </c>
      <c r="M516" s="9">
        <v>496108.79999999999</v>
      </c>
      <c r="N516" s="9">
        <v>6054056.0099999998</v>
      </c>
      <c r="O516" s="31">
        <v>496229.57</v>
      </c>
      <c r="P516" s="37" t="s">
        <v>2415</v>
      </c>
      <c r="Q516" s="38">
        <v>440055538093</v>
      </c>
    </row>
    <row r="517" spans="1:17" s="17" customFormat="1" ht="15.75" outlineLevel="1">
      <c r="A517" s="259"/>
      <c r="B517" s="248" t="s">
        <v>733</v>
      </c>
      <c r="C517" s="249" t="s">
        <v>28</v>
      </c>
      <c r="D517" s="229" t="s">
        <v>2567</v>
      </c>
      <c r="E517" s="231">
        <f>SUM(F517:H520)</f>
        <v>681</v>
      </c>
      <c r="F517" s="37">
        <v>70</v>
      </c>
      <c r="G517" s="8"/>
      <c r="H517" s="46"/>
      <c r="I517" s="43">
        <v>6.51</v>
      </c>
      <c r="J517" s="9">
        <v>10</v>
      </c>
      <c r="K517" s="26" t="s">
        <v>2058</v>
      </c>
      <c r="L517" s="30">
        <v>6054406.9500000002</v>
      </c>
      <c r="M517" s="9">
        <v>496509.81</v>
      </c>
      <c r="N517" s="9">
        <v>6054452.7800000003</v>
      </c>
      <c r="O517" s="31">
        <v>496563.15</v>
      </c>
      <c r="P517" s="228" t="s">
        <v>2418</v>
      </c>
      <c r="Q517" s="38">
        <v>440055538306</v>
      </c>
    </row>
    <row r="518" spans="1:17" s="17" customFormat="1" ht="15.75" outlineLevel="1">
      <c r="A518" s="259"/>
      <c r="B518" s="248"/>
      <c r="C518" s="249"/>
      <c r="D518" s="229"/>
      <c r="E518" s="233"/>
      <c r="F518" s="37">
        <v>71</v>
      </c>
      <c r="G518" s="8"/>
      <c r="H518" s="46"/>
      <c r="I518" s="43">
        <v>6.61</v>
      </c>
      <c r="J518" s="9">
        <v>10</v>
      </c>
      <c r="K518" s="26" t="s">
        <v>2058</v>
      </c>
      <c r="L518" s="30">
        <v>6054457.5499999998</v>
      </c>
      <c r="M518" s="9">
        <v>496568.81</v>
      </c>
      <c r="N518" s="9">
        <v>6054504.5599999996</v>
      </c>
      <c r="O518" s="31">
        <v>496622.52</v>
      </c>
      <c r="P518" s="228"/>
      <c r="Q518" s="38">
        <v>440055538317</v>
      </c>
    </row>
    <row r="519" spans="1:17" s="17" customFormat="1" ht="15.75" outlineLevel="1">
      <c r="A519" s="259"/>
      <c r="B519" s="248"/>
      <c r="C519" s="249"/>
      <c r="D519" s="229"/>
      <c r="E519" s="233"/>
      <c r="F519" s="37">
        <v>96</v>
      </c>
      <c r="G519" s="8"/>
      <c r="H519" s="46"/>
      <c r="I519" s="43">
        <v>5.09</v>
      </c>
      <c r="J519" s="9">
        <v>10</v>
      </c>
      <c r="K519" s="26" t="s">
        <v>2058</v>
      </c>
      <c r="L519" s="30">
        <v>6054511.8499999996</v>
      </c>
      <c r="M519" s="9">
        <v>496630.72</v>
      </c>
      <c r="N519" s="9">
        <v>6054572.7999999998</v>
      </c>
      <c r="O519" s="31">
        <v>496705.06</v>
      </c>
      <c r="P519" s="228"/>
      <c r="Q519" s="38">
        <v>440055538328</v>
      </c>
    </row>
    <row r="520" spans="1:17" s="17" customFormat="1" ht="15.75" outlineLevel="1">
      <c r="A520" s="259"/>
      <c r="B520" s="248"/>
      <c r="C520" s="249"/>
      <c r="D520" s="229"/>
      <c r="E520" s="232"/>
      <c r="F520" s="37">
        <f>187+92+165</f>
        <v>444</v>
      </c>
      <c r="G520" s="8"/>
      <c r="H520" s="46"/>
      <c r="I520" s="189" t="s">
        <v>3323</v>
      </c>
      <c r="J520" s="188" t="s">
        <v>3556</v>
      </c>
      <c r="K520" s="26" t="s">
        <v>2058</v>
      </c>
      <c r="L520" s="30">
        <v>6054056.0099999998</v>
      </c>
      <c r="M520" s="9">
        <v>496229.57</v>
      </c>
      <c r="N520" s="9">
        <v>6054401.9100000001</v>
      </c>
      <c r="O520" s="31">
        <v>496500.5</v>
      </c>
      <c r="P520" s="228"/>
      <c r="Q520" s="38">
        <v>440055538350</v>
      </c>
    </row>
    <row r="521" spans="1:17" s="17" customFormat="1" ht="15.75" outlineLevel="1">
      <c r="A521" s="259"/>
      <c r="B521" s="248" t="s">
        <v>734</v>
      </c>
      <c r="C521" s="249" t="s">
        <v>61</v>
      </c>
      <c r="D521" s="229" t="s">
        <v>2567</v>
      </c>
      <c r="E521" s="231">
        <f>SUM(F521:H522)</f>
        <v>210</v>
      </c>
      <c r="F521" s="37"/>
      <c r="G521" s="8">
        <v>42</v>
      </c>
      <c r="H521" s="46">
        <v>27</v>
      </c>
      <c r="I521" s="189" t="s">
        <v>3324</v>
      </c>
      <c r="J521" s="188" t="s">
        <v>3557</v>
      </c>
      <c r="K521" s="26" t="s">
        <v>2058</v>
      </c>
      <c r="L521" s="30">
        <v>6054179.6900000004</v>
      </c>
      <c r="M521" s="9">
        <v>496332.35</v>
      </c>
      <c r="N521" s="9">
        <v>6054134.5499999998</v>
      </c>
      <c r="O521" s="31">
        <v>496384.77</v>
      </c>
      <c r="P521" s="228" t="s">
        <v>2417</v>
      </c>
      <c r="Q521" s="38">
        <v>440055554320</v>
      </c>
    </row>
    <row r="522" spans="1:17" s="17" customFormat="1" ht="15.75" outlineLevel="1">
      <c r="A522" s="259"/>
      <c r="B522" s="248"/>
      <c r="C522" s="249"/>
      <c r="D522" s="229"/>
      <c r="E522" s="232"/>
      <c r="F522" s="37"/>
      <c r="G522" s="8">
        <v>141</v>
      </c>
      <c r="H522" s="46"/>
      <c r="I522" s="43">
        <v>4.29</v>
      </c>
      <c r="J522" s="9">
        <v>9.8800000000000008</v>
      </c>
      <c r="K522" s="26" t="s">
        <v>2058</v>
      </c>
      <c r="L522" s="30">
        <v>6054268.0700000003</v>
      </c>
      <c r="M522" s="9">
        <v>496213.23</v>
      </c>
      <c r="N522" s="9">
        <v>6054182.8099999996</v>
      </c>
      <c r="O522" s="31">
        <v>496324.79</v>
      </c>
      <c r="P522" s="228"/>
      <c r="Q522" s="38">
        <v>440055538244</v>
      </c>
    </row>
    <row r="523" spans="1:17" s="17" customFormat="1" ht="15.75" outlineLevel="1">
      <c r="A523" s="259"/>
      <c r="B523" s="122" t="s">
        <v>735</v>
      </c>
      <c r="C523" s="13" t="s">
        <v>736</v>
      </c>
      <c r="D523" s="111" t="s">
        <v>2567</v>
      </c>
      <c r="E523" s="73">
        <f t="shared" si="15"/>
        <v>356</v>
      </c>
      <c r="F523" s="37">
        <f>5+221+57+67+5</f>
        <v>355</v>
      </c>
      <c r="G523" s="8">
        <f>1</f>
        <v>1</v>
      </c>
      <c r="H523" s="46"/>
      <c r="I523" s="189" t="s">
        <v>3325</v>
      </c>
      <c r="J523" s="188" t="s">
        <v>3558</v>
      </c>
      <c r="K523" s="26" t="s">
        <v>2058</v>
      </c>
      <c r="L523" s="30">
        <v>6054273.4199999999</v>
      </c>
      <c r="M523" s="9">
        <v>496205.6</v>
      </c>
      <c r="N523" s="9">
        <v>6054375.0599999996</v>
      </c>
      <c r="O523" s="31">
        <v>496325.98</v>
      </c>
      <c r="P523" s="37" t="s">
        <v>2028</v>
      </c>
      <c r="Q523" s="38">
        <v>440053208163</v>
      </c>
    </row>
    <row r="524" spans="1:17" s="17" customFormat="1" ht="15.75" outlineLevel="1">
      <c r="A524" s="259"/>
      <c r="B524" s="248" t="s">
        <v>737</v>
      </c>
      <c r="C524" s="249" t="s">
        <v>106</v>
      </c>
      <c r="D524" s="229" t="s">
        <v>2567</v>
      </c>
      <c r="E524" s="230">
        <f>SUM(F524:H525)</f>
        <v>537</v>
      </c>
      <c r="F524" s="37">
        <v>20</v>
      </c>
      <c r="G524" s="8">
        <f>171+133</f>
        <v>304</v>
      </c>
      <c r="H524" s="46"/>
      <c r="I524" s="189" t="s">
        <v>3326</v>
      </c>
      <c r="J524" s="188" t="s">
        <v>3559</v>
      </c>
      <c r="K524" s="26" t="s">
        <v>2058</v>
      </c>
      <c r="L524" s="30">
        <v>6054323.0499999998</v>
      </c>
      <c r="M524" s="9">
        <v>496429.65</v>
      </c>
      <c r="N524" s="9">
        <v>6054125.2300000004</v>
      </c>
      <c r="O524" s="31">
        <v>496657.19</v>
      </c>
      <c r="P524" s="37" t="s">
        <v>2020</v>
      </c>
      <c r="Q524" s="38">
        <v>440053208185</v>
      </c>
    </row>
    <row r="525" spans="1:17" s="17" customFormat="1" ht="15.75" outlineLevel="1">
      <c r="A525" s="259"/>
      <c r="B525" s="248"/>
      <c r="C525" s="249"/>
      <c r="D525" s="229"/>
      <c r="E525" s="230"/>
      <c r="F525" s="37"/>
      <c r="G525" s="8">
        <v>213</v>
      </c>
      <c r="H525" s="46"/>
      <c r="I525" s="43">
        <v>4.51</v>
      </c>
      <c r="J525" s="9">
        <v>8.02</v>
      </c>
      <c r="K525" s="26" t="s">
        <v>2058</v>
      </c>
      <c r="L525" s="30">
        <v>6054116.4000000004</v>
      </c>
      <c r="M525" s="9">
        <v>496658.02</v>
      </c>
      <c r="N525" s="9">
        <v>6053955.4199999999</v>
      </c>
      <c r="O525" s="31">
        <v>496796.78</v>
      </c>
      <c r="P525" s="37" t="s">
        <v>2020</v>
      </c>
      <c r="Q525" s="38">
        <v>440053227880</v>
      </c>
    </row>
    <row r="526" spans="1:17" s="17" customFormat="1" ht="15.75" outlineLevel="1">
      <c r="A526" s="259"/>
      <c r="B526" s="248" t="s">
        <v>738</v>
      </c>
      <c r="C526" s="249" t="s">
        <v>739</v>
      </c>
      <c r="D526" s="229" t="s">
        <v>2567</v>
      </c>
      <c r="E526" s="230">
        <f>SUM(F526:H528)</f>
        <v>464</v>
      </c>
      <c r="F526" s="37">
        <v>72</v>
      </c>
      <c r="G526" s="8"/>
      <c r="H526" s="46"/>
      <c r="I526" s="43">
        <v>4</v>
      </c>
      <c r="J526" s="9">
        <v>10</v>
      </c>
      <c r="K526" s="26" t="s">
        <v>2058</v>
      </c>
      <c r="L526" s="30">
        <v>6054271.9800000004</v>
      </c>
      <c r="M526" s="9">
        <v>496228.96</v>
      </c>
      <c r="N526" s="9">
        <v>6054224.8899999997</v>
      </c>
      <c r="O526" s="31">
        <v>496774.87</v>
      </c>
      <c r="P526" s="228" t="s">
        <v>2245</v>
      </c>
      <c r="Q526" s="38">
        <v>440054348860</v>
      </c>
    </row>
    <row r="527" spans="1:17" s="17" customFormat="1" ht="15.75" outlineLevel="1">
      <c r="A527" s="259"/>
      <c r="B527" s="248"/>
      <c r="C527" s="249"/>
      <c r="D527" s="229"/>
      <c r="E527" s="230"/>
      <c r="F527" s="37">
        <v>69</v>
      </c>
      <c r="G527" s="8"/>
      <c r="H527" s="46"/>
      <c r="I527" s="43">
        <v>5</v>
      </c>
      <c r="J527" s="9">
        <v>9</v>
      </c>
      <c r="K527" s="26" t="s">
        <v>2058</v>
      </c>
      <c r="L527" s="30">
        <v>6054217.96</v>
      </c>
      <c r="M527" s="9">
        <v>496767.14</v>
      </c>
      <c r="N527" s="9">
        <v>6054173.3799999999</v>
      </c>
      <c r="O527" s="31">
        <v>496715.05</v>
      </c>
      <c r="P527" s="228"/>
      <c r="Q527" s="38">
        <v>440054401413</v>
      </c>
    </row>
    <row r="528" spans="1:17" s="17" customFormat="1" ht="15.75" outlineLevel="1">
      <c r="A528" s="259"/>
      <c r="B528" s="248"/>
      <c r="C528" s="249"/>
      <c r="D528" s="229"/>
      <c r="E528" s="230"/>
      <c r="F528" s="37"/>
      <c r="G528" s="8">
        <v>323</v>
      </c>
      <c r="H528" s="46"/>
      <c r="I528" s="43">
        <v>5</v>
      </c>
      <c r="J528" s="9">
        <v>10</v>
      </c>
      <c r="K528" s="26" t="s">
        <v>2058</v>
      </c>
      <c r="L528" s="30">
        <v>6054168.3700000001</v>
      </c>
      <c r="M528" s="9">
        <v>496707</v>
      </c>
      <c r="N528" s="9">
        <v>6054211.5599999996</v>
      </c>
      <c r="O528" s="31">
        <v>496484.99</v>
      </c>
      <c r="P528" s="228"/>
      <c r="Q528" s="38">
        <v>440054401402</v>
      </c>
    </row>
    <row r="529" spans="1:17" s="17" customFormat="1" ht="15.75" outlineLevel="1">
      <c r="A529" s="259"/>
      <c r="B529" s="122" t="s">
        <v>740</v>
      </c>
      <c r="C529" s="13" t="s">
        <v>741</v>
      </c>
      <c r="D529" s="111" t="s">
        <v>2567</v>
      </c>
      <c r="E529" s="73">
        <f t="shared" si="15"/>
        <v>213</v>
      </c>
      <c r="F529" s="37"/>
      <c r="G529" s="8">
        <v>213</v>
      </c>
      <c r="H529" s="46"/>
      <c r="I529" s="43">
        <v>5</v>
      </c>
      <c r="J529" s="9"/>
      <c r="K529" s="26" t="s">
        <v>9</v>
      </c>
      <c r="L529" s="30">
        <v>6054086.0999999996</v>
      </c>
      <c r="M529" s="9">
        <v>496590.92</v>
      </c>
      <c r="N529" s="9">
        <v>6054044.2999999998</v>
      </c>
      <c r="O529" s="31">
        <v>496400.99</v>
      </c>
      <c r="P529" s="37"/>
      <c r="Q529" s="38"/>
    </row>
    <row r="530" spans="1:17" s="17" customFormat="1" ht="15.75" outlineLevel="1">
      <c r="A530" s="259"/>
      <c r="B530" s="122" t="s">
        <v>742</v>
      </c>
      <c r="C530" s="13" t="s">
        <v>245</v>
      </c>
      <c r="D530" s="111" t="s">
        <v>2567</v>
      </c>
      <c r="E530" s="75">
        <f t="shared" si="15"/>
        <v>1355</v>
      </c>
      <c r="F530" s="37">
        <v>1355</v>
      </c>
      <c r="G530" s="8"/>
      <c r="H530" s="46"/>
      <c r="I530" s="43">
        <v>5</v>
      </c>
      <c r="J530" s="9">
        <v>10</v>
      </c>
      <c r="K530" s="26" t="s">
        <v>2024</v>
      </c>
      <c r="L530" s="30">
        <v>6054769.4299999997</v>
      </c>
      <c r="M530" s="9">
        <v>496446.35</v>
      </c>
      <c r="N530" s="9">
        <v>6053713.2599999998</v>
      </c>
      <c r="O530" s="31">
        <v>497121.93</v>
      </c>
      <c r="P530" s="37" t="s">
        <v>2025</v>
      </c>
      <c r="Q530" s="38">
        <v>440053048103</v>
      </c>
    </row>
    <row r="531" spans="1:17" s="17" customFormat="1" ht="15.75" outlineLevel="1">
      <c r="A531" s="259"/>
      <c r="B531" s="122" t="s">
        <v>743</v>
      </c>
      <c r="C531" s="13" t="s">
        <v>386</v>
      </c>
      <c r="D531" s="111" t="s">
        <v>2567</v>
      </c>
      <c r="E531" s="75">
        <f t="shared" si="15"/>
        <v>1134</v>
      </c>
      <c r="F531" s="37">
        <v>1134</v>
      </c>
      <c r="G531" s="8"/>
      <c r="H531" s="46"/>
      <c r="I531" s="43">
        <v>6.06</v>
      </c>
      <c r="J531" s="9">
        <v>9.3699999999999992</v>
      </c>
      <c r="K531" s="26" t="s">
        <v>2058</v>
      </c>
      <c r="L531" s="30">
        <v>6053771.6100000003</v>
      </c>
      <c r="M531" s="9">
        <v>497165.14</v>
      </c>
      <c r="N531" s="9">
        <v>6054628.3399999999</v>
      </c>
      <c r="O531" s="31">
        <v>496423.7</v>
      </c>
      <c r="P531" s="37" t="s">
        <v>2026</v>
      </c>
      <c r="Q531" s="38">
        <v>440053048090</v>
      </c>
    </row>
    <row r="532" spans="1:17" s="17" customFormat="1" ht="15.75" outlineLevel="1">
      <c r="A532" s="259"/>
      <c r="B532" s="122" t="s">
        <v>744</v>
      </c>
      <c r="C532" s="13" t="s">
        <v>745</v>
      </c>
      <c r="D532" s="111" t="s">
        <v>2567</v>
      </c>
      <c r="E532" s="75">
        <f t="shared" si="15"/>
        <v>240</v>
      </c>
      <c r="F532" s="37">
        <v>148</v>
      </c>
      <c r="G532" s="8">
        <v>92</v>
      </c>
      <c r="H532" s="46"/>
      <c r="I532" s="43">
        <v>5</v>
      </c>
      <c r="J532" s="9"/>
      <c r="K532" s="26" t="s">
        <v>9</v>
      </c>
      <c r="L532" s="30">
        <v>6054448.4000000004</v>
      </c>
      <c r="M532" s="9">
        <v>496779.35</v>
      </c>
      <c r="N532" s="9">
        <v>6054620.2000000002</v>
      </c>
      <c r="O532" s="31">
        <v>496656.62</v>
      </c>
      <c r="P532" s="37"/>
      <c r="Q532" s="38"/>
    </row>
    <row r="533" spans="1:17" s="17" customFormat="1" ht="15.75" outlineLevel="1">
      <c r="A533" s="259"/>
      <c r="B533" s="122" t="s">
        <v>746</v>
      </c>
      <c r="C533" s="13" t="s">
        <v>390</v>
      </c>
      <c r="D533" s="111" t="s">
        <v>2567</v>
      </c>
      <c r="E533" s="75">
        <f t="shared" si="15"/>
        <v>427</v>
      </c>
      <c r="F533" s="37">
        <v>427</v>
      </c>
      <c r="G533" s="8"/>
      <c r="H533" s="46"/>
      <c r="I533" s="43">
        <v>5</v>
      </c>
      <c r="J533" s="9"/>
      <c r="K533" s="26" t="s">
        <v>9</v>
      </c>
      <c r="L533" s="30">
        <v>6055003.2999999998</v>
      </c>
      <c r="M533" s="9">
        <v>496706.72</v>
      </c>
      <c r="N533" s="9">
        <v>6054756.7999999998</v>
      </c>
      <c r="O533" s="31">
        <v>496386.12</v>
      </c>
      <c r="P533" s="37"/>
      <c r="Q533" s="38"/>
    </row>
    <row r="534" spans="1:17" s="17" customFormat="1" ht="15.75" outlineLevel="1">
      <c r="A534" s="259"/>
      <c r="B534" s="122" t="s">
        <v>747</v>
      </c>
      <c r="C534" s="13" t="s">
        <v>15</v>
      </c>
      <c r="D534" s="111" t="s">
        <v>2567</v>
      </c>
      <c r="E534" s="75">
        <f t="shared" si="15"/>
        <v>140</v>
      </c>
      <c r="F534" s="37">
        <v>140</v>
      </c>
      <c r="G534" s="8"/>
      <c r="H534" s="46"/>
      <c r="I534" s="43">
        <v>5</v>
      </c>
      <c r="J534" s="9"/>
      <c r="K534" s="26" t="s">
        <v>9</v>
      </c>
      <c r="L534" s="30">
        <v>6054925.5</v>
      </c>
      <c r="M534" s="9">
        <v>496675.48</v>
      </c>
      <c r="N534" s="9">
        <v>6054787.5999999996</v>
      </c>
      <c r="O534" s="31">
        <v>496672.55</v>
      </c>
      <c r="P534" s="37"/>
      <c r="Q534" s="38"/>
    </row>
    <row r="535" spans="1:17" s="17" customFormat="1" ht="15.75" outlineLevel="1">
      <c r="A535" s="259"/>
      <c r="B535" s="122" t="s">
        <v>748</v>
      </c>
      <c r="C535" s="13" t="s">
        <v>263</v>
      </c>
      <c r="D535" s="111" t="s">
        <v>2567</v>
      </c>
      <c r="E535" s="75">
        <f t="shared" si="15"/>
        <v>202</v>
      </c>
      <c r="F535" s="37"/>
      <c r="G535" s="8">
        <v>202</v>
      </c>
      <c r="H535" s="46"/>
      <c r="I535" s="43">
        <v>5</v>
      </c>
      <c r="J535" s="9"/>
      <c r="K535" s="26" t="s">
        <v>9</v>
      </c>
      <c r="L535" s="30">
        <v>6055025.2000000002</v>
      </c>
      <c r="M535" s="9">
        <v>496238.24</v>
      </c>
      <c r="N535" s="9">
        <v>6054842.7999999998</v>
      </c>
      <c r="O535" s="31">
        <v>496276.31</v>
      </c>
      <c r="P535" s="37"/>
      <c r="Q535" s="38"/>
    </row>
    <row r="536" spans="1:17" s="17" customFormat="1" ht="15.75" outlineLevel="1">
      <c r="A536" s="259"/>
      <c r="B536" s="122" t="s">
        <v>749</v>
      </c>
      <c r="C536" s="13" t="s">
        <v>750</v>
      </c>
      <c r="D536" s="111" t="s">
        <v>2567</v>
      </c>
      <c r="E536" s="75">
        <f t="shared" si="15"/>
        <v>343</v>
      </c>
      <c r="F536" s="37">
        <v>163</v>
      </c>
      <c r="G536" s="8">
        <v>180</v>
      </c>
      <c r="H536" s="46"/>
      <c r="I536" s="43">
        <v>5</v>
      </c>
      <c r="J536" s="9"/>
      <c r="K536" s="26" t="s">
        <v>9</v>
      </c>
      <c r="L536" s="30">
        <v>6054799.9000000004</v>
      </c>
      <c r="M536" s="9">
        <v>495953.14</v>
      </c>
      <c r="N536" s="9">
        <v>6054827.0999999996</v>
      </c>
      <c r="O536" s="31">
        <v>496258.66</v>
      </c>
      <c r="P536" s="37"/>
      <c r="Q536" s="38"/>
    </row>
    <row r="537" spans="1:17" s="17" customFormat="1" ht="15.75" outlineLevel="1">
      <c r="A537" s="259"/>
      <c r="B537" s="122" t="s">
        <v>751</v>
      </c>
      <c r="C537" s="13" t="s">
        <v>752</v>
      </c>
      <c r="D537" s="111" t="s">
        <v>2567</v>
      </c>
      <c r="E537" s="75">
        <f t="shared" si="15"/>
        <v>263</v>
      </c>
      <c r="F537" s="37"/>
      <c r="G537" s="8">
        <v>263</v>
      </c>
      <c r="H537" s="46"/>
      <c r="I537" s="43">
        <v>5</v>
      </c>
      <c r="J537" s="9"/>
      <c r="K537" s="26" t="s">
        <v>9</v>
      </c>
      <c r="L537" s="30">
        <v>6054805.5999999996</v>
      </c>
      <c r="M537" s="9">
        <v>496100.56</v>
      </c>
      <c r="N537" s="9">
        <v>6054953.9000000004</v>
      </c>
      <c r="O537" s="31">
        <v>496211.25</v>
      </c>
      <c r="P537" s="37"/>
      <c r="Q537" s="38"/>
    </row>
    <row r="538" spans="1:17" s="17" customFormat="1" ht="15.75" outlineLevel="1">
      <c r="A538" s="259"/>
      <c r="B538" s="122" t="s">
        <v>753</v>
      </c>
      <c r="C538" s="13" t="s">
        <v>754</v>
      </c>
      <c r="D538" s="111" t="s">
        <v>2567</v>
      </c>
      <c r="E538" s="75">
        <f t="shared" si="15"/>
        <v>135</v>
      </c>
      <c r="F538" s="37"/>
      <c r="G538" s="8">
        <v>135</v>
      </c>
      <c r="H538" s="46"/>
      <c r="I538" s="43">
        <v>5</v>
      </c>
      <c r="J538" s="9"/>
      <c r="K538" s="26" t="s">
        <v>9</v>
      </c>
      <c r="L538" s="30">
        <v>6054774.0999999996</v>
      </c>
      <c r="M538" s="9">
        <v>496251.17</v>
      </c>
      <c r="N538" s="9">
        <v>6054725.9000000004</v>
      </c>
      <c r="O538" s="31">
        <v>496160.86</v>
      </c>
      <c r="P538" s="37"/>
      <c r="Q538" s="38"/>
    </row>
    <row r="539" spans="1:17" s="17" customFormat="1" ht="15.75" outlineLevel="1">
      <c r="A539" s="259"/>
      <c r="B539" s="122" t="s">
        <v>755</v>
      </c>
      <c r="C539" s="13" t="s">
        <v>336</v>
      </c>
      <c r="D539" s="111" t="s">
        <v>2567</v>
      </c>
      <c r="E539" s="75">
        <f t="shared" si="15"/>
        <v>408</v>
      </c>
      <c r="F539" s="37">
        <v>408</v>
      </c>
      <c r="G539" s="8"/>
      <c r="H539" s="46"/>
      <c r="I539" s="43">
        <v>3.36</v>
      </c>
      <c r="J539" s="9">
        <v>8</v>
      </c>
      <c r="K539" s="26" t="s">
        <v>2058</v>
      </c>
      <c r="L539" s="30">
        <v>6054648.0700000003</v>
      </c>
      <c r="M539" s="9">
        <v>495785.05</v>
      </c>
      <c r="N539" s="9">
        <v>6054664.7300000004</v>
      </c>
      <c r="O539" s="31">
        <v>496071.49</v>
      </c>
      <c r="P539" s="37" t="s">
        <v>2027</v>
      </c>
      <c r="Q539" s="38">
        <v>440053199821</v>
      </c>
    </row>
    <row r="540" spans="1:17" s="17" customFormat="1" ht="15.75" outlineLevel="1">
      <c r="A540" s="259"/>
      <c r="B540" s="122" t="s">
        <v>756</v>
      </c>
      <c r="C540" s="190" t="s">
        <v>3048</v>
      </c>
      <c r="D540" s="111" t="s">
        <v>2567</v>
      </c>
      <c r="E540" s="75">
        <f t="shared" si="15"/>
        <v>595</v>
      </c>
      <c r="F540" s="37">
        <v>348</v>
      </c>
      <c r="G540" s="8">
        <v>247</v>
      </c>
      <c r="H540" s="46"/>
      <c r="I540" s="189" t="s">
        <v>3327</v>
      </c>
      <c r="J540" s="9"/>
      <c r="K540" s="26" t="s">
        <v>9</v>
      </c>
      <c r="L540" s="30">
        <v>6054738</v>
      </c>
      <c r="M540" s="9">
        <v>495897.8</v>
      </c>
      <c r="N540" s="9">
        <v>6055123.5999999996</v>
      </c>
      <c r="O540" s="31">
        <v>495658.3</v>
      </c>
      <c r="P540" s="37"/>
      <c r="Q540" s="38"/>
    </row>
    <row r="541" spans="1:17" s="17" customFormat="1" ht="15.75" outlineLevel="1">
      <c r="A541" s="259"/>
      <c r="B541" s="122" t="s">
        <v>757</v>
      </c>
      <c r="C541" s="13" t="s">
        <v>352</v>
      </c>
      <c r="D541" s="111" t="s">
        <v>2567</v>
      </c>
      <c r="E541" s="75">
        <f t="shared" si="15"/>
        <v>271</v>
      </c>
      <c r="F541" s="37"/>
      <c r="G541" s="8">
        <v>271</v>
      </c>
      <c r="H541" s="46"/>
      <c r="I541" s="43">
        <v>5</v>
      </c>
      <c r="J541" s="9"/>
      <c r="K541" s="26" t="s">
        <v>9</v>
      </c>
      <c r="L541" s="30">
        <v>6054782.7000000002</v>
      </c>
      <c r="M541" s="9">
        <v>495842.88</v>
      </c>
      <c r="N541" s="9">
        <v>6054975.7000000002</v>
      </c>
      <c r="O541" s="31">
        <v>495882.91</v>
      </c>
      <c r="P541" s="37"/>
      <c r="Q541" s="38"/>
    </row>
    <row r="542" spans="1:17" s="17" customFormat="1" ht="15.75" outlineLevel="1">
      <c r="A542" s="259"/>
      <c r="B542" s="122" t="s">
        <v>758</v>
      </c>
      <c r="C542" s="13" t="s">
        <v>541</v>
      </c>
      <c r="D542" s="111" t="s">
        <v>2567</v>
      </c>
      <c r="E542" s="75">
        <f t="shared" si="15"/>
        <v>189</v>
      </c>
      <c r="F542" s="37"/>
      <c r="G542" s="8">
        <v>189</v>
      </c>
      <c r="H542" s="46"/>
      <c r="I542" s="43">
        <v>3.5</v>
      </c>
      <c r="J542" s="9">
        <v>6</v>
      </c>
      <c r="K542" s="26" t="s">
        <v>2058</v>
      </c>
      <c r="L542" s="30">
        <v>6054829.2999999998</v>
      </c>
      <c r="M542" s="9">
        <v>495966.3</v>
      </c>
      <c r="N542" s="9">
        <v>6054940.3499999996</v>
      </c>
      <c r="O542" s="31">
        <v>495814.1</v>
      </c>
      <c r="P542" s="37" t="s">
        <v>2244</v>
      </c>
      <c r="Q542" s="38">
        <v>440054348906</v>
      </c>
    </row>
    <row r="543" spans="1:17" s="17" customFormat="1" ht="15.75" outlineLevel="1">
      <c r="A543" s="259"/>
      <c r="B543" s="122" t="s">
        <v>759</v>
      </c>
      <c r="C543" s="13" t="s">
        <v>604</v>
      </c>
      <c r="D543" s="111" t="s">
        <v>2567</v>
      </c>
      <c r="E543" s="75">
        <f t="shared" si="15"/>
        <v>1159</v>
      </c>
      <c r="F543" s="37">
        <v>1026</v>
      </c>
      <c r="G543" s="8">
        <v>133</v>
      </c>
      <c r="H543" s="46"/>
      <c r="I543" s="189" t="s">
        <v>3328</v>
      </c>
      <c r="J543" s="188" t="s">
        <v>3560</v>
      </c>
      <c r="K543" s="26" t="s">
        <v>2058</v>
      </c>
      <c r="L543" s="30">
        <v>6054890.2699999996</v>
      </c>
      <c r="M543" s="9">
        <v>495613</v>
      </c>
      <c r="N543" s="9">
        <v>6055315.2199999997</v>
      </c>
      <c r="O543" s="31">
        <v>495963.88</v>
      </c>
      <c r="P543" s="37"/>
      <c r="Q543" s="38"/>
    </row>
    <row r="544" spans="1:17" s="17" customFormat="1" ht="15.75" outlineLevel="1">
      <c r="A544" s="259"/>
      <c r="B544" s="122" t="s">
        <v>760</v>
      </c>
      <c r="C544" s="13" t="s">
        <v>761</v>
      </c>
      <c r="D544" s="111" t="s">
        <v>2567</v>
      </c>
      <c r="E544" s="75">
        <f t="shared" si="15"/>
        <v>180</v>
      </c>
      <c r="F544" s="37"/>
      <c r="G544" s="8">
        <v>180</v>
      </c>
      <c r="H544" s="46"/>
      <c r="I544" s="43">
        <v>4</v>
      </c>
      <c r="J544" s="9"/>
      <c r="K544" s="26" t="s">
        <v>9</v>
      </c>
      <c r="L544" s="30">
        <v>6055137.2000000002</v>
      </c>
      <c r="M544" s="9">
        <v>496007.46</v>
      </c>
      <c r="N544" s="9">
        <v>6055290.7000000002</v>
      </c>
      <c r="O544" s="31">
        <v>496051.22</v>
      </c>
      <c r="P544" s="37"/>
      <c r="Q544" s="38"/>
    </row>
    <row r="545" spans="1:17" s="17" customFormat="1" ht="15.75" outlineLevel="1">
      <c r="A545" s="259"/>
      <c r="B545" s="122" t="s">
        <v>762</v>
      </c>
      <c r="C545" s="13" t="s">
        <v>763</v>
      </c>
      <c r="D545" s="111" t="s">
        <v>2567</v>
      </c>
      <c r="E545" s="75">
        <f t="shared" si="15"/>
        <v>195</v>
      </c>
      <c r="F545" s="37"/>
      <c r="G545" s="8">
        <v>195</v>
      </c>
      <c r="H545" s="46"/>
      <c r="I545" s="43">
        <v>5</v>
      </c>
      <c r="J545" s="9"/>
      <c r="K545" s="26" t="s">
        <v>9</v>
      </c>
      <c r="L545" s="30">
        <v>6054912.2999999998</v>
      </c>
      <c r="M545" s="9">
        <v>495578.06</v>
      </c>
      <c r="N545" s="9">
        <v>6054806</v>
      </c>
      <c r="O545" s="31">
        <v>495415.24</v>
      </c>
      <c r="P545" s="37"/>
      <c r="Q545" s="38"/>
    </row>
    <row r="546" spans="1:17" s="17" customFormat="1" ht="15.75" outlineLevel="1">
      <c r="A546" s="259"/>
      <c r="B546" s="122" t="s">
        <v>764</v>
      </c>
      <c r="C546" s="13" t="s">
        <v>765</v>
      </c>
      <c r="D546" s="111" t="s">
        <v>2567</v>
      </c>
      <c r="E546" s="75">
        <f t="shared" si="15"/>
        <v>356</v>
      </c>
      <c r="F546" s="37">
        <v>245</v>
      </c>
      <c r="G546" s="8">
        <v>111</v>
      </c>
      <c r="H546" s="46"/>
      <c r="I546" s="189" t="s">
        <v>3260</v>
      </c>
      <c r="J546" s="9"/>
      <c r="K546" s="26" t="s">
        <v>9</v>
      </c>
      <c r="L546" s="30">
        <v>6055279.2000000002</v>
      </c>
      <c r="M546" s="9">
        <v>495290.41</v>
      </c>
      <c r="N546" s="9">
        <v>6055089.9000000004</v>
      </c>
      <c r="O546" s="31">
        <v>495580.86</v>
      </c>
      <c r="P546" s="37"/>
      <c r="Q546" s="38"/>
    </row>
    <row r="547" spans="1:17" s="17" customFormat="1" ht="15.75" outlineLevel="1">
      <c r="A547" s="259"/>
      <c r="B547" s="122" t="s">
        <v>766</v>
      </c>
      <c r="C547" s="13" t="s">
        <v>324</v>
      </c>
      <c r="D547" s="111" t="s">
        <v>2567</v>
      </c>
      <c r="E547" s="75">
        <f t="shared" si="15"/>
        <v>699</v>
      </c>
      <c r="F547" s="37"/>
      <c r="G547" s="8">
        <v>699</v>
      </c>
      <c r="H547" s="46"/>
      <c r="I547" s="43">
        <v>5</v>
      </c>
      <c r="J547" s="9"/>
      <c r="K547" s="26" t="s">
        <v>9</v>
      </c>
      <c r="L547" s="30">
        <v>6055195.2000000002</v>
      </c>
      <c r="M547" s="9">
        <v>495420.43</v>
      </c>
      <c r="N547" s="9">
        <v>6055332.5999999996</v>
      </c>
      <c r="O547" s="31">
        <v>495517.75</v>
      </c>
      <c r="P547" s="37"/>
      <c r="Q547" s="38"/>
    </row>
    <row r="548" spans="1:17" s="17" customFormat="1" ht="15.75" outlineLevel="1">
      <c r="A548" s="259"/>
      <c r="B548" s="122" t="s">
        <v>767</v>
      </c>
      <c r="C548" s="13" t="s">
        <v>96</v>
      </c>
      <c r="D548" s="111" t="s">
        <v>2567</v>
      </c>
      <c r="E548" s="75">
        <f t="shared" si="15"/>
        <v>250</v>
      </c>
      <c r="F548" s="37"/>
      <c r="G548" s="8">
        <v>250</v>
      </c>
      <c r="H548" s="46"/>
      <c r="I548" s="189" t="s">
        <v>3262</v>
      </c>
      <c r="J548" s="9"/>
      <c r="K548" s="26" t="s">
        <v>9</v>
      </c>
      <c r="L548" s="30">
        <v>6055228.5999999996</v>
      </c>
      <c r="M548" s="9">
        <v>495810.9</v>
      </c>
      <c r="N548" s="9">
        <v>6055070.5999999996</v>
      </c>
      <c r="O548" s="31">
        <v>496003.6</v>
      </c>
      <c r="P548" s="37"/>
      <c r="Q548" s="38"/>
    </row>
    <row r="549" spans="1:17" s="17" customFormat="1" ht="15.75" outlineLevel="1">
      <c r="A549" s="259"/>
      <c r="B549" s="122" t="s">
        <v>768</v>
      </c>
      <c r="C549" s="13" t="s">
        <v>769</v>
      </c>
      <c r="D549" s="111" t="s">
        <v>2567</v>
      </c>
      <c r="E549" s="75">
        <f t="shared" si="15"/>
        <v>519</v>
      </c>
      <c r="F549" s="37">
        <f>18+428</f>
        <v>446</v>
      </c>
      <c r="G549" s="8">
        <f>36+37</f>
        <v>73</v>
      </c>
      <c r="H549" s="46"/>
      <c r="I549" s="189" t="s">
        <v>3329</v>
      </c>
      <c r="J549" s="188" t="s">
        <v>3561</v>
      </c>
      <c r="K549" s="26" t="s">
        <v>2058</v>
      </c>
      <c r="L549" s="30">
        <v>6055241.9800000004</v>
      </c>
      <c r="M549" s="9">
        <v>495802.45</v>
      </c>
      <c r="N549" s="9">
        <v>6055312.0300000003</v>
      </c>
      <c r="O549" s="31">
        <v>495695.7</v>
      </c>
      <c r="P549" s="37" t="s">
        <v>1969</v>
      </c>
      <c r="Q549" s="38">
        <v>440053282994</v>
      </c>
    </row>
    <row r="550" spans="1:17" s="17" customFormat="1" ht="15.75" outlineLevel="1">
      <c r="A550" s="259"/>
      <c r="B550" s="122" t="s">
        <v>770</v>
      </c>
      <c r="C550" s="13" t="s">
        <v>771</v>
      </c>
      <c r="D550" s="111" t="s">
        <v>2567</v>
      </c>
      <c r="E550" s="75">
        <f t="shared" si="15"/>
        <v>260</v>
      </c>
      <c r="F550" s="37">
        <v>260</v>
      </c>
      <c r="G550" s="8"/>
      <c r="H550" s="46"/>
      <c r="I550" s="43">
        <v>4</v>
      </c>
      <c r="J550" s="9">
        <v>6.05</v>
      </c>
      <c r="K550" s="26" t="s">
        <v>2058</v>
      </c>
      <c r="L550" s="30">
        <v>6055426.8600000003</v>
      </c>
      <c r="M550" s="9">
        <v>495681.72</v>
      </c>
      <c r="N550" s="9">
        <v>6055649.4199999999</v>
      </c>
      <c r="O550" s="31">
        <v>495816.37</v>
      </c>
      <c r="P550" s="37" t="s">
        <v>1968</v>
      </c>
      <c r="Q550" s="38">
        <v>440053282961</v>
      </c>
    </row>
    <row r="551" spans="1:17" s="17" customFormat="1" ht="15.75" outlineLevel="1">
      <c r="A551" s="259"/>
      <c r="B551" s="122" t="s">
        <v>772</v>
      </c>
      <c r="C551" s="13" t="s">
        <v>773</v>
      </c>
      <c r="D551" s="111" t="s">
        <v>2567</v>
      </c>
      <c r="E551" s="75">
        <f t="shared" si="15"/>
        <v>175</v>
      </c>
      <c r="F551" s="37"/>
      <c r="G551" s="8">
        <v>175</v>
      </c>
      <c r="H551" s="46"/>
      <c r="I551" s="189" t="s">
        <v>3249</v>
      </c>
      <c r="J551" s="9"/>
      <c r="K551" s="26" t="s">
        <v>9</v>
      </c>
      <c r="L551" s="30">
        <v>6055453.7999999998</v>
      </c>
      <c r="M551" s="9">
        <v>495700.73</v>
      </c>
      <c r="N551" s="9">
        <v>6055361.9000000004</v>
      </c>
      <c r="O551" s="31">
        <v>495848.48</v>
      </c>
      <c r="P551" s="37"/>
      <c r="Q551" s="38"/>
    </row>
    <row r="552" spans="1:17" s="17" customFormat="1" ht="15.75" outlineLevel="1">
      <c r="A552" s="259"/>
      <c r="B552" s="122" t="s">
        <v>774</v>
      </c>
      <c r="C552" s="13" t="s">
        <v>775</v>
      </c>
      <c r="D552" s="111" t="s">
        <v>2567</v>
      </c>
      <c r="E552" s="75">
        <f t="shared" si="15"/>
        <v>292</v>
      </c>
      <c r="F552" s="37"/>
      <c r="G552" s="8">
        <v>292</v>
      </c>
      <c r="H552" s="46"/>
      <c r="I552" s="189" t="s">
        <v>3249</v>
      </c>
      <c r="J552" s="9"/>
      <c r="K552" s="26" t="s">
        <v>9</v>
      </c>
      <c r="L552" s="30">
        <v>6055508.7999999998</v>
      </c>
      <c r="M552" s="9">
        <v>495734.82</v>
      </c>
      <c r="N552" s="9">
        <v>6055323.4000000004</v>
      </c>
      <c r="O552" s="31">
        <v>495914.58</v>
      </c>
      <c r="P552" s="37"/>
      <c r="Q552" s="38"/>
    </row>
    <row r="553" spans="1:17" s="17" customFormat="1" ht="15.75" outlineLevel="1">
      <c r="A553" s="259"/>
      <c r="B553" s="122" t="s">
        <v>776</v>
      </c>
      <c r="C553" s="13" t="s">
        <v>777</v>
      </c>
      <c r="D553" s="111" t="s">
        <v>2567</v>
      </c>
      <c r="E553" s="75">
        <f t="shared" si="15"/>
        <v>158</v>
      </c>
      <c r="F553" s="37"/>
      <c r="G553" s="8">
        <v>158</v>
      </c>
      <c r="H553" s="46"/>
      <c r="I553" s="189" t="s">
        <v>3249</v>
      </c>
      <c r="J553" s="9"/>
      <c r="K553" s="26" t="s">
        <v>9</v>
      </c>
      <c r="L553" s="30">
        <v>6055565.2999999998</v>
      </c>
      <c r="M553" s="9">
        <v>495769.59999999998</v>
      </c>
      <c r="N553" s="9">
        <v>6055482.7000000002</v>
      </c>
      <c r="O553" s="31">
        <v>495904.16</v>
      </c>
      <c r="P553" s="37"/>
      <c r="Q553" s="38"/>
    </row>
    <row r="554" spans="1:17" s="17" customFormat="1" ht="15.75" outlineLevel="1">
      <c r="A554" s="259"/>
      <c r="B554" s="122" t="s">
        <v>778</v>
      </c>
      <c r="C554" s="13" t="s">
        <v>779</v>
      </c>
      <c r="D554" s="111" t="s">
        <v>2567</v>
      </c>
      <c r="E554" s="75">
        <f t="shared" si="15"/>
        <v>295</v>
      </c>
      <c r="F554" s="37"/>
      <c r="G554" s="8">
        <v>295</v>
      </c>
      <c r="H554" s="46"/>
      <c r="I554" s="189" t="s">
        <v>3249</v>
      </c>
      <c r="J554" s="9"/>
      <c r="K554" s="26" t="s">
        <v>9</v>
      </c>
      <c r="L554" s="30">
        <v>6055513.2000000002</v>
      </c>
      <c r="M554" s="9">
        <v>495983.54</v>
      </c>
      <c r="N554" s="9">
        <v>6055665.9000000004</v>
      </c>
      <c r="O554" s="31">
        <v>495731.06</v>
      </c>
      <c r="P554" s="37"/>
      <c r="Q554" s="38"/>
    </row>
    <row r="555" spans="1:17" s="17" customFormat="1" ht="15.75" outlineLevel="1">
      <c r="A555" s="259"/>
      <c r="B555" s="122" t="s">
        <v>780</v>
      </c>
      <c r="C555" s="13" t="s">
        <v>781</v>
      </c>
      <c r="D555" s="111" t="s">
        <v>2567</v>
      </c>
      <c r="E555" s="75">
        <f t="shared" ref="E555:E573" si="18">SUM(F555:H555)</f>
        <v>128</v>
      </c>
      <c r="F555" s="37"/>
      <c r="G555" s="8">
        <v>128</v>
      </c>
      <c r="H555" s="46"/>
      <c r="I555" s="189" t="s">
        <v>3249</v>
      </c>
      <c r="J555" s="9"/>
      <c r="K555" s="26" t="s">
        <v>9</v>
      </c>
      <c r="L555" s="30">
        <v>6055592.2000000002</v>
      </c>
      <c r="M555" s="9">
        <v>495677.47</v>
      </c>
      <c r="N555" s="9">
        <v>6055697.2999999998</v>
      </c>
      <c r="O555" s="31">
        <v>495712.19</v>
      </c>
      <c r="P555" s="37"/>
      <c r="Q555" s="38"/>
    </row>
    <row r="556" spans="1:17" s="17" customFormat="1" ht="15.75" outlineLevel="1">
      <c r="A556" s="259"/>
      <c r="B556" s="122" t="s">
        <v>782</v>
      </c>
      <c r="C556" s="13" t="s">
        <v>783</v>
      </c>
      <c r="D556" s="111" t="s">
        <v>2567</v>
      </c>
      <c r="E556" s="75">
        <f t="shared" si="18"/>
        <v>121</v>
      </c>
      <c r="F556" s="37"/>
      <c r="G556" s="8">
        <v>121</v>
      </c>
      <c r="H556" s="46"/>
      <c r="I556" s="43">
        <v>3</v>
      </c>
      <c r="J556" s="9"/>
      <c r="K556" s="26" t="s">
        <v>9</v>
      </c>
      <c r="L556" s="30">
        <v>6055476.2999999998</v>
      </c>
      <c r="M556" s="9">
        <v>495578.16</v>
      </c>
      <c r="N556" s="9">
        <v>6055538.0999999996</v>
      </c>
      <c r="O556" s="31">
        <v>495682.37</v>
      </c>
      <c r="P556" s="37"/>
      <c r="Q556" s="38"/>
    </row>
    <row r="557" spans="1:17" s="17" customFormat="1" ht="15.75" outlineLevel="1">
      <c r="A557" s="259"/>
      <c r="B557" s="122" t="s">
        <v>784</v>
      </c>
      <c r="C557" s="13" t="s">
        <v>785</v>
      </c>
      <c r="D557" s="111" t="s">
        <v>2567</v>
      </c>
      <c r="E557" s="75">
        <f t="shared" si="18"/>
        <v>87</v>
      </c>
      <c r="F557" s="37"/>
      <c r="G557" s="8">
        <v>87</v>
      </c>
      <c r="H557" s="46"/>
      <c r="I557" s="43">
        <v>3</v>
      </c>
      <c r="J557" s="9"/>
      <c r="K557" s="26" t="s">
        <v>9</v>
      </c>
      <c r="L557" s="30">
        <v>6055541.5</v>
      </c>
      <c r="M557" s="9">
        <v>495561.19</v>
      </c>
      <c r="N557" s="9">
        <v>6055586.4000000004</v>
      </c>
      <c r="O557" s="31">
        <v>495635.81</v>
      </c>
      <c r="P557" s="37"/>
      <c r="Q557" s="38"/>
    </row>
    <row r="558" spans="1:17" s="17" customFormat="1" ht="15.75" outlineLevel="1">
      <c r="A558" s="259"/>
      <c r="B558" s="122" t="s">
        <v>786</v>
      </c>
      <c r="C558" s="13" t="s">
        <v>787</v>
      </c>
      <c r="D558" s="111" t="s">
        <v>2567</v>
      </c>
      <c r="E558" s="75">
        <f t="shared" si="18"/>
        <v>77</v>
      </c>
      <c r="F558" s="37"/>
      <c r="G558" s="8">
        <v>77</v>
      </c>
      <c r="H558" s="46"/>
      <c r="I558" s="43">
        <v>3</v>
      </c>
      <c r="J558" s="9"/>
      <c r="K558" s="26" t="s">
        <v>9</v>
      </c>
      <c r="L558" s="30">
        <v>6055614.5</v>
      </c>
      <c r="M558" s="9">
        <v>495560.49</v>
      </c>
      <c r="N558" s="9">
        <v>6055659.9000000004</v>
      </c>
      <c r="O558" s="31">
        <v>495622.28</v>
      </c>
      <c r="P558" s="37"/>
      <c r="Q558" s="38"/>
    </row>
    <row r="559" spans="1:17" s="17" customFormat="1" ht="15.75" outlineLevel="1">
      <c r="A559" s="259"/>
      <c r="B559" s="122" t="s">
        <v>788</v>
      </c>
      <c r="C559" s="190" t="s">
        <v>3049</v>
      </c>
      <c r="D559" s="111" t="s">
        <v>2567</v>
      </c>
      <c r="E559" s="75">
        <f t="shared" si="18"/>
        <v>85</v>
      </c>
      <c r="F559" s="37"/>
      <c r="G559" s="8">
        <v>85</v>
      </c>
      <c r="H559" s="46"/>
      <c r="I559" s="43">
        <v>6</v>
      </c>
      <c r="J559" s="9"/>
      <c r="K559" s="26" t="s">
        <v>9</v>
      </c>
      <c r="L559" s="30">
        <v>6055163</v>
      </c>
      <c r="M559" s="9">
        <v>496629.63</v>
      </c>
      <c r="N559" s="9">
        <v>6055221.2000000002</v>
      </c>
      <c r="O559" s="31">
        <v>496811.02</v>
      </c>
      <c r="P559" s="37"/>
      <c r="Q559" s="38"/>
    </row>
    <row r="560" spans="1:17" s="17" customFormat="1" ht="15.75" outlineLevel="1">
      <c r="A560" s="259"/>
      <c r="B560" s="122" t="s">
        <v>789</v>
      </c>
      <c r="C560" s="13" t="s">
        <v>790</v>
      </c>
      <c r="D560" s="111" t="s">
        <v>2567</v>
      </c>
      <c r="E560" s="75">
        <f t="shared" si="18"/>
        <v>409</v>
      </c>
      <c r="F560" s="37">
        <v>409</v>
      </c>
      <c r="G560" s="8"/>
      <c r="H560" s="46"/>
      <c r="I560" s="43">
        <v>3.29</v>
      </c>
      <c r="J560" s="9">
        <v>4.55</v>
      </c>
      <c r="K560" s="26" t="s">
        <v>2058</v>
      </c>
      <c r="L560" s="30">
        <v>6055117.3300000001</v>
      </c>
      <c r="M560" s="9">
        <v>496115.67</v>
      </c>
      <c r="N560" s="9">
        <v>6055523.6100000003</v>
      </c>
      <c r="O560" s="31">
        <v>496138.71</v>
      </c>
      <c r="P560" s="37" t="s">
        <v>1967</v>
      </c>
      <c r="Q560" s="38">
        <v>440053282946</v>
      </c>
    </row>
    <row r="561" spans="1:17" s="17" customFormat="1" ht="15.75" outlineLevel="1">
      <c r="A561" s="259"/>
      <c r="B561" s="122" t="s">
        <v>791</v>
      </c>
      <c r="C561" s="13" t="s">
        <v>792</v>
      </c>
      <c r="D561" s="111" t="s">
        <v>2567</v>
      </c>
      <c r="E561" s="75">
        <f t="shared" si="18"/>
        <v>164</v>
      </c>
      <c r="F561" s="37"/>
      <c r="G561" s="8">
        <v>164</v>
      </c>
      <c r="H561" s="46"/>
      <c r="I561" s="43">
        <v>3</v>
      </c>
      <c r="J561" s="9"/>
      <c r="K561" s="26" t="s">
        <v>9</v>
      </c>
      <c r="L561" s="30">
        <v>6055113.7999999998</v>
      </c>
      <c r="M561" s="9">
        <v>496116.05</v>
      </c>
      <c r="N561" s="9">
        <v>6055222.0999999996</v>
      </c>
      <c r="O561" s="31">
        <v>496171.41</v>
      </c>
      <c r="P561" s="37"/>
      <c r="Q561" s="38"/>
    </row>
    <row r="562" spans="1:17" s="17" customFormat="1" ht="15.75" outlineLevel="1">
      <c r="A562" s="259"/>
      <c r="B562" s="122" t="s">
        <v>793</v>
      </c>
      <c r="C562" s="13" t="s">
        <v>794</v>
      </c>
      <c r="D562" s="111" t="s">
        <v>2567</v>
      </c>
      <c r="E562" s="75">
        <f t="shared" si="18"/>
        <v>144</v>
      </c>
      <c r="F562" s="37"/>
      <c r="G562" s="8">
        <v>144</v>
      </c>
      <c r="H562" s="46"/>
      <c r="I562" s="43">
        <v>3</v>
      </c>
      <c r="J562" s="9"/>
      <c r="K562" s="26" t="s">
        <v>9</v>
      </c>
      <c r="L562" s="30">
        <v>6055515.7000000002</v>
      </c>
      <c r="M562" s="9">
        <v>496137.65</v>
      </c>
      <c r="N562" s="9">
        <v>6055400.0999999996</v>
      </c>
      <c r="O562" s="31">
        <v>496162.84</v>
      </c>
      <c r="P562" s="37"/>
      <c r="Q562" s="38"/>
    </row>
    <row r="563" spans="1:17" s="17" customFormat="1" ht="15.75" outlineLevel="1">
      <c r="A563" s="259"/>
      <c r="B563" s="122" t="s">
        <v>795</v>
      </c>
      <c r="C563" s="13" t="s">
        <v>796</v>
      </c>
      <c r="D563" s="111" t="s">
        <v>2567</v>
      </c>
      <c r="E563" s="75">
        <f t="shared" si="18"/>
        <v>255</v>
      </c>
      <c r="F563" s="37"/>
      <c r="G563" s="8">
        <v>255</v>
      </c>
      <c r="H563" s="46"/>
      <c r="I563" s="189" t="s">
        <v>3330</v>
      </c>
      <c r="J563" s="9"/>
      <c r="K563" s="26" t="s">
        <v>9</v>
      </c>
      <c r="L563" s="30">
        <v>6055345.9000000004</v>
      </c>
      <c r="M563" s="9">
        <v>496127.09</v>
      </c>
      <c r="N563" s="9">
        <v>6055513.9000000004</v>
      </c>
      <c r="O563" s="31">
        <v>496032.68</v>
      </c>
      <c r="P563" s="37"/>
      <c r="Q563" s="38"/>
    </row>
    <row r="564" spans="1:17" s="17" customFormat="1" ht="15.75" outlineLevel="1">
      <c r="A564" s="259"/>
      <c r="B564" s="122" t="s">
        <v>797</v>
      </c>
      <c r="C564" s="13" t="s">
        <v>798</v>
      </c>
      <c r="D564" s="111" t="s">
        <v>2567</v>
      </c>
      <c r="E564" s="75">
        <f t="shared" si="18"/>
        <v>175</v>
      </c>
      <c r="F564" s="37"/>
      <c r="G564" s="8">
        <v>175</v>
      </c>
      <c r="H564" s="46"/>
      <c r="I564" s="189" t="s">
        <v>3330</v>
      </c>
      <c r="J564" s="9"/>
      <c r="K564" s="26" t="s">
        <v>9</v>
      </c>
      <c r="L564" s="30">
        <v>6055360</v>
      </c>
      <c r="M564" s="9">
        <v>496041.54</v>
      </c>
      <c r="N564" s="9">
        <v>6055478</v>
      </c>
      <c r="O564" s="31">
        <v>495942.84</v>
      </c>
      <c r="P564" s="37"/>
      <c r="Q564" s="38"/>
    </row>
    <row r="565" spans="1:17" s="17" customFormat="1" ht="15.75" outlineLevel="1">
      <c r="A565" s="259"/>
      <c r="B565" s="122" t="s">
        <v>799</v>
      </c>
      <c r="C565" s="13" t="s">
        <v>800</v>
      </c>
      <c r="D565" s="111" t="s">
        <v>2567</v>
      </c>
      <c r="E565" s="75">
        <f t="shared" si="18"/>
        <v>2060</v>
      </c>
      <c r="F565" s="37">
        <f>(0.631+0.588+0.147+0.269)*1000</f>
        <v>1634.9999999999998</v>
      </c>
      <c r="G565" s="8">
        <v>425</v>
      </c>
      <c r="H565" s="46"/>
      <c r="I565" s="189" t="s">
        <v>3331</v>
      </c>
      <c r="J565" s="191" t="s">
        <v>3562</v>
      </c>
      <c r="K565" s="26" t="s">
        <v>2058</v>
      </c>
      <c r="L565" s="30">
        <v>6055072.3899999997</v>
      </c>
      <c r="M565" s="9">
        <v>496367.79</v>
      </c>
      <c r="N565" s="9">
        <v>6056702.9800000004</v>
      </c>
      <c r="O565" s="31">
        <v>496417.81</v>
      </c>
      <c r="P565" s="37" t="s">
        <v>1924</v>
      </c>
      <c r="Q565" s="38">
        <v>440020196310</v>
      </c>
    </row>
    <row r="566" spans="1:17" s="17" customFormat="1" ht="15.75" outlineLevel="1">
      <c r="A566" s="259"/>
      <c r="B566" s="122" t="s">
        <v>801</v>
      </c>
      <c r="C566" s="13" t="s">
        <v>802</v>
      </c>
      <c r="D566" s="111" t="s">
        <v>2567</v>
      </c>
      <c r="E566" s="75">
        <f t="shared" si="18"/>
        <v>325</v>
      </c>
      <c r="F566" s="37">
        <v>325</v>
      </c>
      <c r="G566" s="8"/>
      <c r="H566" s="46"/>
      <c r="I566" s="43">
        <v>3.71</v>
      </c>
      <c r="J566" s="9">
        <v>5.03</v>
      </c>
      <c r="K566" s="26" t="s">
        <v>2058</v>
      </c>
      <c r="L566" s="30">
        <v>6055271.2599999998</v>
      </c>
      <c r="M566" s="9">
        <v>496322.69</v>
      </c>
      <c r="N566" s="9">
        <v>6055246.0300000003</v>
      </c>
      <c r="O566" s="31">
        <v>496586.01</v>
      </c>
      <c r="P566" s="37" t="s">
        <v>2348</v>
      </c>
      <c r="Q566" s="38">
        <v>440054790886</v>
      </c>
    </row>
    <row r="567" spans="1:17" s="17" customFormat="1" ht="15.75" outlineLevel="1">
      <c r="A567" s="259"/>
      <c r="B567" s="122" t="s">
        <v>803</v>
      </c>
      <c r="C567" s="13" t="s">
        <v>804</v>
      </c>
      <c r="D567" s="111" t="s">
        <v>2567</v>
      </c>
      <c r="E567" s="75">
        <f t="shared" si="18"/>
        <v>205</v>
      </c>
      <c r="F567" s="37">
        <v>205</v>
      </c>
      <c r="G567" s="8"/>
      <c r="H567" s="46"/>
      <c r="I567" s="43">
        <v>6.59</v>
      </c>
      <c r="J567" s="9">
        <v>9.99</v>
      </c>
      <c r="K567" s="26" t="s">
        <v>2058</v>
      </c>
      <c r="L567" s="30">
        <v>6055413.2699999996</v>
      </c>
      <c r="M567" s="9">
        <v>496298.18</v>
      </c>
      <c r="N567" s="9">
        <v>6055503.21</v>
      </c>
      <c r="O567" s="31">
        <v>496481.76</v>
      </c>
      <c r="P567" s="37" t="s">
        <v>2350</v>
      </c>
      <c r="Q567" s="38">
        <v>440054605137</v>
      </c>
    </row>
    <row r="568" spans="1:17" s="17" customFormat="1" ht="15.75" outlineLevel="1">
      <c r="A568" s="259"/>
      <c r="B568" s="122" t="s">
        <v>805</v>
      </c>
      <c r="C568" s="13" t="s">
        <v>380</v>
      </c>
      <c r="D568" s="111" t="s">
        <v>2567</v>
      </c>
      <c r="E568" s="75">
        <f t="shared" si="18"/>
        <v>147</v>
      </c>
      <c r="F568" s="37">
        <v>147</v>
      </c>
      <c r="G568" s="8"/>
      <c r="H568" s="46"/>
      <c r="I568" s="43">
        <v>5</v>
      </c>
      <c r="J568" s="9"/>
      <c r="K568" s="26" t="s">
        <v>9</v>
      </c>
      <c r="L568" s="30">
        <v>6055535.7999999998</v>
      </c>
      <c r="M568" s="9">
        <v>496278.54</v>
      </c>
      <c r="N568" s="9">
        <v>6055590.2000000002</v>
      </c>
      <c r="O568" s="31">
        <v>496414.7</v>
      </c>
      <c r="P568" s="37"/>
      <c r="Q568" s="38"/>
    </row>
    <row r="569" spans="1:17" s="17" customFormat="1" ht="15.75" outlineLevel="1">
      <c r="A569" s="259"/>
      <c r="B569" s="122" t="s">
        <v>806</v>
      </c>
      <c r="C569" s="13" t="s">
        <v>17</v>
      </c>
      <c r="D569" s="111" t="s">
        <v>2567</v>
      </c>
      <c r="E569" s="75">
        <f t="shared" si="18"/>
        <v>172</v>
      </c>
      <c r="F569" s="37">
        <v>172</v>
      </c>
      <c r="G569" s="8"/>
      <c r="H569" s="46"/>
      <c r="I569" s="43">
        <v>5</v>
      </c>
      <c r="J569" s="9"/>
      <c r="K569" s="26" t="s">
        <v>9</v>
      </c>
      <c r="L569" s="30">
        <v>6055476.2999999998</v>
      </c>
      <c r="M569" s="9">
        <v>496417.32</v>
      </c>
      <c r="N569" s="9">
        <v>6055633.9000000004</v>
      </c>
      <c r="O569" s="31">
        <v>496349.04</v>
      </c>
      <c r="P569" s="37"/>
      <c r="Q569" s="38"/>
    </row>
    <row r="570" spans="1:17" s="17" customFormat="1" ht="15.75" outlineLevel="1">
      <c r="A570" s="259"/>
      <c r="B570" s="122" t="s">
        <v>807</v>
      </c>
      <c r="C570" s="13" t="s">
        <v>330</v>
      </c>
      <c r="D570" s="111" t="s">
        <v>2567</v>
      </c>
      <c r="E570" s="75">
        <f t="shared" si="18"/>
        <v>628</v>
      </c>
      <c r="F570" s="37">
        <v>628</v>
      </c>
      <c r="G570" s="8"/>
      <c r="H570" s="46"/>
      <c r="I570" s="43">
        <v>9</v>
      </c>
      <c r="J570" s="9"/>
      <c r="K570" s="26" t="s">
        <v>9</v>
      </c>
      <c r="L570" s="30">
        <v>6055163</v>
      </c>
      <c r="M570" s="9">
        <v>496629.63</v>
      </c>
      <c r="N570" s="9">
        <v>6055746.5999999996</v>
      </c>
      <c r="O570" s="31">
        <v>496399.02</v>
      </c>
      <c r="P570" s="37"/>
      <c r="Q570" s="38"/>
    </row>
    <row r="571" spans="1:17" s="17" customFormat="1" ht="15.75" outlineLevel="1">
      <c r="A571" s="259"/>
      <c r="B571" s="122" t="s">
        <v>808</v>
      </c>
      <c r="C571" s="13" t="s">
        <v>34</v>
      </c>
      <c r="D571" s="111" t="s">
        <v>2567</v>
      </c>
      <c r="E571" s="75">
        <f t="shared" si="18"/>
        <v>177</v>
      </c>
      <c r="F571" s="37">
        <v>177</v>
      </c>
      <c r="G571" s="8"/>
      <c r="H571" s="46"/>
      <c r="I571" s="43">
        <v>5.5</v>
      </c>
      <c r="J571" s="8">
        <v>9</v>
      </c>
      <c r="K571" s="26" t="s">
        <v>2058</v>
      </c>
      <c r="L571" s="30">
        <v>6055164.0099999998</v>
      </c>
      <c r="M571" s="9">
        <v>496643.02</v>
      </c>
      <c r="N571" s="9">
        <v>6055223.5499999998</v>
      </c>
      <c r="O571" s="31">
        <v>496810.07</v>
      </c>
      <c r="P571" s="37" t="s">
        <v>1926</v>
      </c>
      <c r="Q571" s="38">
        <v>440019643159</v>
      </c>
    </row>
    <row r="572" spans="1:17" s="17" customFormat="1" ht="15.75" outlineLevel="1">
      <c r="A572" s="259"/>
      <c r="B572" s="122" t="s">
        <v>809</v>
      </c>
      <c r="C572" s="13" t="s">
        <v>810</v>
      </c>
      <c r="D572" s="111" t="s">
        <v>2567</v>
      </c>
      <c r="E572" s="75">
        <f t="shared" si="18"/>
        <v>127</v>
      </c>
      <c r="F572" s="37">
        <v>127</v>
      </c>
      <c r="G572" s="8"/>
      <c r="H572" s="46"/>
      <c r="I572" s="43">
        <v>5.5</v>
      </c>
      <c r="J572" s="9">
        <v>10</v>
      </c>
      <c r="K572" s="26" t="s">
        <v>2058</v>
      </c>
      <c r="L572" s="30">
        <v>6055317.8200000003</v>
      </c>
      <c r="M572" s="9">
        <v>496692.82</v>
      </c>
      <c r="N572" s="9">
        <v>6055199.2599999998</v>
      </c>
      <c r="O572" s="31">
        <v>496737.39</v>
      </c>
      <c r="P572" s="37" t="s">
        <v>1921</v>
      </c>
      <c r="Q572" s="38">
        <v>440019643191</v>
      </c>
    </row>
    <row r="573" spans="1:17" s="17" customFormat="1" ht="15.75" outlineLevel="1">
      <c r="A573" s="259"/>
      <c r="B573" s="122" t="s">
        <v>811</v>
      </c>
      <c r="C573" s="13" t="s">
        <v>812</v>
      </c>
      <c r="D573" s="111" t="s">
        <v>2567</v>
      </c>
      <c r="E573" s="75">
        <f t="shared" si="18"/>
        <v>761</v>
      </c>
      <c r="F573" s="37">
        <v>761</v>
      </c>
      <c r="G573" s="8"/>
      <c r="H573" s="46"/>
      <c r="I573" s="189" t="s">
        <v>3332</v>
      </c>
      <c r="J573" s="191" t="s">
        <v>3563</v>
      </c>
      <c r="K573" s="26" t="s">
        <v>2058</v>
      </c>
      <c r="L573" s="30">
        <v>6055284.71</v>
      </c>
      <c r="M573" s="9">
        <v>496601.28</v>
      </c>
      <c r="N573" s="9">
        <v>6055900.4299999997</v>
      </c>
      <c r="O573" s="31">
        <v>496814.66</v>
      </c>
      <c r="P573" s="37" t="s">
        <v>2363</v>
      </c>
      <c r="Q573" s="38">
        <v>440024592169</v>
      </c>
    </row>
    <row r="574" spans="1:17" s="17" customFormat="1" ht="15.75" outlineLevel="1">
      <c r="A574" s="259"/>
      <c r="B574" s="248" t="s">
        <v>813</v>
      </c>
      <c r="C574" s="249" t="s">
        <v>814</v>
      </c>
      <c r="D574" s="229" t="s">
        <v>2567</v>
      </c>
      <c r="E574" s="231">
        <f>SUM(F574:H575)</f>
        <v>288</v>
      </c>
      <c r="F574" s="37">
        <v>113</v>
      </c>
      <c r="G574" s="8"/>
      <c r="H574" s="46"/>
      <c r="I574" s="43">
        <v>10</v>
      </c>
      <c r="J574" s="9">
        <v>15</v>
      </c>
      <c r="K574" s="26" t="s">
        <v>2058</v>
      </c>
      <c r="L574" s="30">
        <v>6055522.75</v>
      </c>
      <c r="M574" s="9">
        <v>496581.96</v>
      </c>
      <c r="N574" s="9">
        <v>6055436.7800000003</v>
      </c>
      <c r="O574" s="31">
        <v>496605.93</v>
      </c>
      <c r="P574" s="37" t="s">
        <v>2365</v>
      </c>
      <c r="Q574" s="38">
        <v>440024592090</v>
      </c>
    </row>
    <row r="575" spans="1:17" s="17" customFormat="1" ht="15.75" outlineLevel="1">
      <c r="A575" s="259"/>
      <c r="B575" s="248"/>
      <c r="C575" s="249"/>
      <c r="D575" s="229"/>
      <c r="E575" s="232"/>
      <c r="F575" s="37">
        <f>288-F574</f>
        <v>175</v>
      </c>
      <c r="G575" s="8"/>
      <c r="H575" s="46"/>
      <c r="I575" s="43"/>
      <c r="J575" s="9"/>
      <c r="K575" s="26" t="s">
        <v>9</v>
      </c>
      <c r="L575" s="30"/>
      <c r="M575" s="9"/>
      <c r="N575" s="9"/>
      <c r="O575" s="31"/>
      <c r="P575" s="37"/>
      <c r="Q575" s="46"/>
    </row>
    <row r="576" spans="1:17" s="17" customFormat="1" ht="15.75" outlineLevel="1">
      <c r="A576" s="259"/>
      <c r="B576" s="122" t="s">
        <v>815</v>
      </c>
      <c r="C576" s="13" t="s">
        <v>816</v>
      </c>
      <c r="D576" s="111" t="s">
        <v>2567</v>
      </c>
      <c r="E576" s="73">
        <f t="shared" ref="E576:E616" si="19">SUM(F576:H576)</f>
        <v>265</v>
      </c>
      <c r="F576" s="37">
        <v>265</v>
      </c>
      <c r="G576" s="8"/>
      <c r="H576" s="46"/>
      <c r="I576" s="43">
        <v>10</v>
      </c>
      <c r="J576" s="9">
        <v>20</v>
      </c>
      <c r="K576" s="26" t="s">
        <v>2058</v>
      </c>
      <c r="L576" s="30">
        <v>6055777.54</v>
      </c>
      <c r="M576" s="9">
        <v>496493.33</v>
      </c>
      <c r="N576" s="9">
        <v>6055529.3700000001</v>
      </c>
      <c r="O576" s="31">
        <v>496585.02</v>
      </c>
      <c r="P576" s="37" t="s">
        <v>1952</v>
      </c>
      <c r="Q576" s="38">
        <v>440019677415</v>
      </c>
    </row>
    <row r="577" spans="1:17" s="17" customFormat="1" ht="15.75" outlineLevel="1">
      <c r="A577" s="259"/>
      <c r="B577" s="122" t="s">
        <v>817</v>
      </c>
      <c r="C577" s="13" t="s">
        <v>818</v>
      </c>
      <c r="D577" s="111" t="s">
        <v>2567</v>
      </c>
      <c r="E577" s="75">
        <f t="shared" si="19"/>
        <v>269</v>
      </c>
      <c r="F577" s="37">
        <v>269</v>
      </c>
      <c r="G577" s="8"/>
      <c r="H577" s="46"/>
      <c r="I577" s="43">
        <v>5</v>
      </c>
      <c r="J577" s="9"/>
      <c r="K577" s="26" t="s">
        <v>9</v>
      </c>
      <c r="L577" s="30">
        <v>6055468.5999999996</v>
      </c>
      <c r="M577" s="9">
        <v>496612.56</v>
      </c>
      <c r="N577" s="9">
        <v>6055574</v>
      </c>
      <c r="O577" s="31">
        <v>496859.96</v>
      </c>
      <c r="P577" s="37"/>
      <c r="Q577" s="38"/>
    </row>
    <row r="578" spans="1:17" s="17" customFormat="1" ht="15.75" outlineLevel="1">
      <c r="A578" s="259"/>
      <c r="B578" s="122" t="s">
        <v>819</v>
      </c>
      <c r="C578" s="13" t="s">
        <v>237</v>
      </c>
      <c r="D578" s="111" t="s">
        <v>2567</v>
      </c>
      <c r="E578" s="75">
        <f t="shared" si="19"/>
        <v>287</v>
      </c>
      <c r="F578" s="37">
        <v>287</v>
      </c>
      <c r="G578" s="8"/>
      <c r="H578" s="46"/>
      <c r="I578" s="43">
        <v>6</v>
      </c>
      <c r="J578" s="9"/>
      <c r="K578" s="26" t="s">
        <v>9</v>
      </c>
      <c r="L578" s="30">
        <v>6055501.2000000002</v>
      </c>
      <c r="M578" s="9">
        <v>496683.09</v>
      </c>
      <c r="N578" s="9">
        <v>6055766.7999999998</v>
      </c>
      <c r="O578" s="31">
        <v>496575.01</v>
      </c>
      <c r="P578" s="37"/>
      <c r="Q578" s="38"/>
    </row>
    <row r="579" spans="1:17" s="17" customFormat="1" ht="15.75" customHeight="1" outlineLevel="1">
      <c r="A579" s="259"/>
      <c r="B579" s="122" t="s">
        <v>820</v>
      </c>
      <c r="C579" s="13" t="s">
        <v>821</v>
      </c>
      <c r="D579" s="111" t="s">
        <v>2567</v>
      </c>
      <c r="E579" s="75">
        <f t="shared" si="19"/>
        <v>176</v>
      </c>
      <c r="F579" s="37">
        <v>176</v>
      </c>
      <c r="G579" s="8"/>
      <c r="H579" s="46"/>
      <c r="I579" s="43">
        <v>6</v>
      </c>
      <c r="J579" s="9">
        <v>11</v>
      </c>
      <c r="K579" s="26" t="s">
        <v>2058</v>
      </c>
      <c r="L579" s="30">
        <v>6055606.8700000001</v>
      </c>
      <c r="M579" s="9">
        <v>496566.73</v>
      </c>
      <c r="N579" s="9">
        <v>6055671.5</v>
      </c>
      <c r="O579" s="31">
        <v>496730.11</v>
      </c>
      <c r="P579" s="37" t="s">
        <v>2364</v>
      </c>
      <c r="Q579" s="38">
        <v>440024592125</v>
      </c>
    </row>
    <row r="580" spans="1:17" s="17" customFormat="1" ht="15.75" outlineLevel="1">
      <c r="A580" s="259"/>
      <c r="B580" s="122" t="s">
        <v>822</v>
      </c>
      <c r="C580" s="190" t="s">
        <v>2965</v>
      </c>
      <c r="D580" s="111" t="s">
        <v>2567</v>
      </c>
      <c r="E580" s="75">
        <f t="shared" si="19"/>
        <v>105</v>
      </c>
      <c r="F580" s="37">
        <v>105</v>
      </c>
      <c r="G580" s="8"/>
      <c r="H580" s="46"/>
      <c r="I580" s="43">
        <v>6</v>
      </c>
      <c r="J580" s="9"/>
      <c r="K580" s="26" t="s">
        <v>9</v>
      </c>
      <c r="L580" s="30">
        <v>6055671.2000000002</v>
      </c>
      <c r="M580" s="9">
        <v>496746.02</v>
      </c>
      <c r="N580" s="9">
        <v>6055570.0999999996</v>
      </c>
      <c r="O580" s="31">
        <v>496774.58</v>
      </c>
      <c r="P580" s="37"/>
      <c r="Q580" s="38"/>
    </row>
    <row r="581" spans="1:17" s="17" customFormat="1" ht="15.75" outlineLevel="1">
      <c r="A581" s="259"/>
      <c r="B581" s="122" t="s">
        <v>823</v>
      </c>
      <c r="C581" s="13" t="s">
        <v>824</v>
      </c>
      <c r="D581" s="111" t="s">
        <v>2567</v>
      </c>
      <c r="E581" s="75">
        <f t="shared" si="19"/>
        <v>182</v>
      </c>
      <c r="F581" s="37">
        <v>182</v>
      </c>
      <c r="G581" s="8"/>
      <c r="H581" s="46"/>
      <c r="I581" s="189" t="s">
        <v>3333</v>
      </c>
      <c r="J581" s="191" t="s">
        <v>3564</v>
      </c>
      <c r="K581" s="26" t="s">
        <v>2058</v>
      </c>
      <c r="L581" s="30">
        <v>6055838.1399999997</v>
      </c>
      <c r="M581" s="9">
        <v>496635.85</v>
      </c>
      <c r="N581" s="9">
        <v>6055664.4100000001</v>
      </c>
      <c r="O581" s="31">
        <v>496688.26</v>
      </c>
      <c r="P581" s="37" t="s">
        <v>1936</v>
      </c>
      <c r="Q581" s="38">
        <v>440026040456</v>
      </c>
    </row>
    <row r="582" spans="1:17" s="17" customFormat="1" ht="15.75" outlineLevel="1">
      <c r="A582" s="259"/>
      <c r="B582" s="122" t="s">
        <v>825</v>
      </c>
      <c r="C582" s="13" t="s">
        <v>531</v>
      </c>
      <c r="D582" s="111" t="s">
        <v>2567</v>
      </c>
      <c r="E582" s="75">
        <f t="shared" si="19"/>
        <v>338</v>
      </c>
      <c r="F582" s="37">
        <v>338</v>
      </c>
      <c r="G582" s="8"/>
      <c r="H582" s="46"/>
      <c r="I582" s="43">
        <v>6</v>
      </c>
      <c r="J582" s="9"/>
      <c r="K582" s="26" t="s">
        <v>9</v>
      </c>
      <c r="L582" s="30">
        <v>6055960.2000000002</v>
      </c>
      <c r="M582" s="9">
        <v>496964.19</v>
      </c>
      <c r="N582" s="9">
        <v>6055685.5</v>
      </c>
      <c r="O582" s="31">
        <v>496840.55</v>
      </c>
      <c r="P582" s="37"/>
      <c r="Q582" s="38"/>
    </row>
    <row r="583" spans="1:17" s="17" customFormat="1" ht="15.75" outlineLevel="1">
      <c r="A583" s="259"/>
      <c r="B583" s="122" t="s">
        <v>826</v>
      </c>
      <c r="C583" s="13" t="s">
        <v>32</v>
      </c>
      <c r="D583" s="111" t="s">
        <v>2567</v>
      </c>
      <c r="E583" s="75">
        <f t="shared" si="19"/>
        <v>111</v>
      </c>
      <c r="F583" s="37">
        <v>111</v>
      </c>
      <c r="G583" s="8"/>
      <c r="H583" s="46"/>
      <c r="I583" s="43">
        <v>5.5</v>
      </c>
      <c r="J583" s="9"/>
      <c r="K583" s="26" t="s">
        <v>9</v>
      </c>
      <c r="L583" s="30">
        <v>6055782.9000000004</v>
      </c>
      <c r="M583" s="9">
        <v>496829.02</v>
      </c>
      <c r="N583" s="9">
        <v>6055786.5</v>
      </c>
      <c r="O583" s="31">
        <v>496938.49</v>
      </c>
      <c r="P583" s="37"/>
      <c r="Q583" s="38"/>
    </row>
    <row r="584" spans="1:17" s="17" customFormat="1" ht="15.75" outlineLevel="1">
      <c r="A584" s="259"/>
      <c r="B584" s="248" t="s">
        <v>827</v>
      </c>
      <c r="C584" s="249" t="s">
        <v>828</v>
      </c>
      <c r="D584" s="229" t="s">
        <v>2567</v>
      </c>
      <c r="E584" s="230">
        <f>SUM(F584:H585)</f>
        <v>922</v>
      </c>
      <c r="F584" s="37">
        <v>701</v>
      </c>
      <c r="G584" s="8"/>
      <c r="H584" s="46"/>
      <c r="I584" s="43">
        <v>5.0999999999999996</v>
      </c>
      <c r="J584" s="9">
        <v>10</v>
      </c>
      <c r="K584" s="26" t="s">
        <v>2058</v>
      </c>
      <c r="L584" s="30">
        <v>6054843.3499999996</v>
      </c>
      <c r="M584" s="9">
        <v>497147.04</v>
      </c>
      <c r="N584" s="9">
        <v>6054291.9299999997</v>
      </c>
      <c r="O584" s="31">
        <v>497563.12</v>
      </c>
      <c r="P584" s="228" t="s">
        <v>2351</v>
      </c>
      <c r="Q584" s="38">
        <v>440055024610</v>
      </c>
    </row>
    <row r="585" spans="1:17" s="17" customFormat="1" ht="15.75" outlineLevel="1">
      <c r="A585" s="259"/>
      <c r="B585" s="248"/>
      <c r="C585" s="249"/>
      <c r="D585" s="229"/>
      <c r="E585" s="230"/>
      <c r="F585" s="37">
        <v>215</v>
      </c>
      <c r="G585" s="8"/>
      <c r="H585" s="46">
        <v>6</v>
      </c>
      <c r="I585" s="189" t="s">
        <v>3334</v>
      </c>
      <c r="J585" s="188" t="s">
        <v>3565</v>
      </c>
      <c r="K585" s="26" t="s">
        <v>2058</v>
      </c>
      <c r="L585" s="30">
        <v>6054624.1399999997</v>
      </c>
      <c r="M585" s="9">
        <v>497239.73</v>
      </c>
      <c r="N585" s="9">
        <v>6054739.9699999997</v>
      </c>
      <c r="O585" s="31">
        <v>497052.57</v>
      </c>
      <c r="P585" s="228"/>
      <c r="Q585" s="38">
        <v>440055024600</v>
      </c>
    </row>
    <row r="586" spans="1:17" s="17" customFormat="1" ht="15.75" outlineLevel="1">
      <c r="A586" s="259"/>
      <c r="B586" s="122" t="s">
        <v>829</v>
      </c>
      <c r="C586" s="13" t="s">
        <v>160</v>
      </c>
      <c r="D586" s="111" t="s">
        <v>2567</v>
      </c>
      <c r="E586" s="73">
        <f t="shared" si="19"/>
        <v>153</v>
      </c>
      <c r="F586" s="37">
        <v>153</v>
      </c>
      <c r="G586" s="8"/>
      <c r="H586" s="46"/>
      <c r="I586" s="43">
        <v>5</v>
      </c>
      <c r="J586" s="9"/>
      <c r="K586" s="26" t="s">
        <v>9</v>
      </c>
      <c r="L586" s="30">
        <v>6054630.9000000004</v>
      </c>
      <c r="M586" s="9">
        <v>497443.93</v>
      </c>
      <c r="N586" s="9">
        <v>6054518.0999999996</v>
      </c>
      <c r="O586" s="31">
        <v>497343.03</v>
      </c>
      <c r="P586" s="37"/>
      <c r="Q586" s="38"/>
    </row>
    <row r="587" spans="1:17" s="17" customFormat="1" ht="15.75" outlineLevel="1">
      <c r="A587" s="259"/>
      <c r="B587" s="122" t="s">
        <v>830</v>
      </c>
      <c r="C587" s="13" t="s">
        <v>67</v>
      </c>
      <c r="D587" s="111" t="s">
        <v>2567</v>
      </c>
      <c r="E587" s="75">
        <f t="shared" si="19"/>
        <v>732</v>
      </c>
      <c r="F587" s="37">
        <v>732</v>
      </c>
      <c r="G587" s="8"/>
      <c r="H587" s="46"/>
      <c r="I587" s="189" t="s">
        <v>3273</v>
      </c>
      <c r="J587" s="9"/>
      <c r="K587" s="26" t="s">
        <v>9</v>
      </c>
      <c r="L587" s="30">
        <v>6054877</v>
      </c>
      <c r="M587" s="9">
        <v>497113.38</v>
      </c>
      <c r="N587" s="9">
        <v>6055526.2999999998</v>
      </c>
      <c r="O587" s="31">
        <v>497361.38</v>
      </c>
      <c r="P587" s="37"/>
      <c r="Q587" s="38"/>
    </row>
    <row r="588" spans="1:17" s="17" customFormat="1" ht="15.75" outlineLevel="1">
      <c r="A588" s="259"/>
      <c r="B588" s="122" t="s">
        <v>831</v>
      </c>
      <c r="C588" s="13" t="s">
        <v>832</v>
      </c>
      <c r="D588" s="111" t="s">
        <v>2567</v>
      </c>
      <c r="E588" s="75">
        <f t="shared" si="19"/>
        <v>1383</v>
      </c>
      <c r="F588" s="37">
        <v>1237</v>
      </c>
      <c r="G588" s="8">
        <v>146</v>
      </c>
      <c r="H588" s="46"/>
      <c r="I588" s="189" t="s">
        <v>3335</v>
      </c>
      <c r="J588" s="188" t="s">
        <v>3566</v>
      </c>
      <c r="K588" s="93" t="s">
        <v>2058</v>
      </c>
      <c r="L588" s="30">
        <v>6054864.0099999998</v>
      </c>
      <c r="M588" s="9">
        <v>497380.98</v>
      </c>
      <c r="N588" s="9">
        <v>6056012.7300000004</v>
      </c>
      <c r="O588" s="31">
        <v>497552.47</v>
      </c>
      <c r="P588" s="37" t="s">
        <v>2006</v>
      </c>
      <c r="Q588" s="38">
        <v>440053208109</v>
      </c>
    </row>
    <row r="589" spans="1:17" s="17" customFormat="1" ht="15.75" outlineLevel="1">
      <c r="A589" s="259"/>
      <c r="B589" s="122" t="s">
        <v>833</v>
      </c>
      <c r="C589" s="13" t="s">
        <v>834</v>
      </c>
      <c r="D589" s="111" t="s">
        <v>2567</v>
      </c>
      <c r="E589" s="75">
        <f t="shared" si="19"/>
        <v>260</v>
      </c>
      <c r="F589" s="37">
        <v>260</v>
      </c>
      <c r="G589" s="8"/>
      <c r="H589" s="46"/>
      <c r="I589" s="43">
        <v>5</v>
      </c>
      <c r="J589" s="9"/>
      <c r="K589" s="26" t="s">
        <v>9</v>
      </c>
      <c r="L589" s="30">
        <v>6054919.5999999996</v>
      </c>
      <c r="M589" s="9">
        <v>497121.49</v>
      </c>
      <c r="N589" s="9">
        <v>6054901.4000000004</v>
      </c>
      <c r="O589" s="31">
        <v>497380.4</v>
      </c>
      <c r="P589" s="37"/>
      <c r="Q589" s="38"/>
    </row>
    <row r="590" spans="1:17" s="17" customFormat="1" ht="15.75" outlineLevel="1">
      <c r="A590" s="259"/>
      <c r="B590" s="122" t="s">
        <v>835</v>
      </c>
      <c r="C590" s="13" t="s">
        <v>668</v>
      </c>
      <c r="D590" s="111" t="s">
        <v>2567</v>
      </c>
      <c r="E590" s="75">
        <f t="shared" si="19"/>
        <v>249</v>
      </c>
      <c r="F590" s="37">
        <v>249</v>
      </c>
      <c r="G590" s="8"/>
      <c r="H590" s="46"/>
      <c r="I590" s="43">
        <v>5</v>
      </c>
      <c r="J590" s="9"/>
      <c r="K590" s="26" t="s">
        <v>9</v>
      </c>
      <c r="L590" s="30">
        <v>6054986.7000000002</v>
      </c>
      <c r="M590" s="9">
        <v>497127.87</v>
      </c>
      <c r="N590" s="9">
        <v>6054981.7999999998</v>
      </c>
      <c r="O590" s="31">
        <v>497376.29</v>
      </c>
      <c r="P590" s="37"/>
      <c r="Q590" s="38"/>
    </row>
    <row r="591" spans="1:17" s="17" customFormat="1" ht="15.75" outlineLevel="1">
      <c r="A591" s="259"/>
      <c r="B591" s="122" t="s">
        <v>836</v>
      </c>
      <c r="C591" s="13" t="s">
        <v>837</v>
      </c>
      <c r="D591" s="111" t="s">
        <v>2567</v>
      </c>
      <c r="E591" s="75">
        <f t="shared" si="19"/>
        <v>240</v>
      </c>
      <c r="F591" s="37">
        <v>240</v>
      </c>
      <c r="G591" s="8"/>
      <c r="H591" s="46"/>
      <c r="I591" s="189" t="s">
        <v>3261</v>
      </c>
      <c r="J591" s="9"/>
      <c r="K591" s="26" t="s">
        <v>9</v>
      </c>
      <c r="L591" s="30">
        <v>6055072.2999999998</v>
      </c>
      <c r="M591" s="9">
        <v>497135.52</v>
      </c>
      <c r="N591" s="9">
        <v>6055045.5999999996</v>
      </c>
      <c r="O591" s="31">
        <v>497374.5</v>
      </c>
      <c r="P591" s="37"/>
      <c r="Q591" s="38"/>
    </row>
    <row r="592" spans="1:17" s="17" customFormat="1" ht="15.75" outlineLevel="1">
      <c r="A592" s="259"/>
      <c r="B592" s="122" t="s">
        <v>838</v>
      </c>
      <c r="C592" s="13" t="s">
        <v>839</v>
      </c>
      <c r="D592" s="111" t="s">
        <v>2567</v>
      </c>
      <c r="E592" s="75">
        <f t="shared" si="19"/>
        <v>376</v>
      </c>
      <c r="F592" s="37">
        <v>376</v>
      </c>
      <c r="G592" s="8"/>
      <c r="H592" s="46"/>
      <c r="I592" s="189" t="s">
        <v>3261</v>
      </c>
      <c r="J592" s="9"/>
      <c r="K592" s="26" t="s">
        <v>9</v>
      </c>
      <c r="L592" s="30">
        <v>6055155.4000000004</v>
      </c>
      <c r="M592" s="9">
        <v>497148.95</v>
      </c>
      <c r="N592" s="9">
        <v>6055094.4000000004</v>
      </c>
      <c r="O592" s="31">
        <v>497519.21</v>
      </c>
      <c r="P592" s="37"/>
      <c r="Q592" s="38"/>
    </row>
    <row r="593" spans="1:17" s="17" customFormat="1" ht="15.75" outlineLevel="1">
      <c r="A593" s="259"/>
      <c r="B593" s="122" t="s">
        <v>840</v>
      </c>
      <c r="C593" s="13" t="s">
        <v>44</v>
      </c>
      <c r="D593" s="111" t="s">
        <v>2567</v>
      </c>
      <c r="E593" s="75">
        <f t="shared" si="19"/>
        <v>222</v>
      </c>
      <c r="F593" s="37">
        <v>222</v>
      </c>
      <c r="G593" s="8"/>
      <c r="H593" s="46"/>
      <c r="I593" s="189" t="s">
        <v>3261</v>
      </c>
      <c r="J593" s="9"/>
      <c r="K593" s="26" t="s">
        <v>9</v>
      </c>
      <c r="L593" s="30">
        <v>6055231.9000000004</v>
      </c>
      <c r="M593" s="9">
        <v>497171.33</v>
      </c>
      <c r="N593" s="9">
        <v>6055199.5999999996</v>
      </c>
      <c r="O593" s="31">
        <v>497391.12</v>
      </c>
      <c r="P593" s="37"/>
      <c r="Q593" s="38"/>
    </row>
    <row r="594" spans="1:17" s="17" customFormat="1" ht="15.75" outlineLevel="1">
      <c r="A594" s="259"/>
      <c r="B594" s="122" t="s">
        <v>841</v>
      </c>
      <c r="C594" s="13" t="s">
        <v>842</v>
      </c>
      <c r="D594" s="111" t="s">
        <v>2567</v>
      </c>
      <c r="E594" s="75">
        <f t="shared" si="19"/>
        <v>193</v>
      </c>
      <c r="F594" s="37"/>
      <c r="G594" s="8">
        <v>193</v>
      </c>
      <c r="H594" s="46"/>
      <c r="I594" s="43">
        <v>5</v>
      </c>
      <c r="J594" s="9"/>
      <c r="K594" s="26" t="s">
        <v>20</v>
      </c>
      <c r="L594" s="30">
        <v>6056171.5999999996</v>
      </c>
      <c r="M594" s="9">
        <v>495936.94</v>
      </c>
      <c r="N594" s="9">
        <v>6056214.0999999996</v>
      </c>
      <c r="O594" s="31">
        <v>495748.53</v>
      </c>
      <c r="P594" s="37"/>
      <c r="Q594" s="38"/>
    </row>
    <row r="595" spans="1:17" s="17" customFormat="1" ht="15" customHeight="1" outlineLevel="1">
      <c r="A595" s="259"/>
      <c r="B595" s="122" t="s">
        <v>843</v>
      </c>
      <c r="C595" s="13" t="s">
        <v>83</v>
      </c>
      <c r="D595" s="111" t="s">
        <v>2567</v>
      </c>
      <c r="E595" s="75">
        <f t="shared" si="19"/>
        <v>626</v>
      </c>
      <c r="F595" s="37">
        <v>626</v>
      </c>
      <c r="G595" s="8"/>
      <c r="H595" s="46"/>
      <c r="I595" s="189" t="s">
        <v>3261</v>
      </c>
      <c r="J595" s="8"/>
      <c r="K595" s="26" t="s">
        <v>9</v>
      </c>
      <c r="L595" s="30">
        <v>6054836.4000000004</v>
      </c>
      <c r="M595" s="9">
        <v>497189.31</v>
      </c>
      <c r="N595" s="9">
        <v>6055228</v>
      </c>
      <c r="O595" s="31">
        <v>497565.14</v>
      </c>
      <c r="P595" s="37"/>
      <c r="Q595" s="38"/>
    </row>
    <row r="596" spans="1:17" s="17" customFormat="1" ht="15.75" outlineLevel="1">
      <c r="A596" s="259"/>
      <c r="B596" s="122" t="s">
        <v>844</v>
      </c>
      <c r="C596" s="13" t="s">
        <v>645</v>
      </c>
      <c r="D596" s="111" t="s">
        <v>2567</v>
      </c>
      <c r="E596" s="75">
        <f t="shared" si="19"/>
        <v>174</v>
      </c>
      <c r="F596" s="37"/>
      <c r="G596" s="8">
        <v>174</v>
      </c>
      <c r="H596" s="46"/>
      <c r="I596" s="43">
        <v>6</v>
      </c>
      <c r="J596" s="9"/>
      <c r="K596" s="26" t="s">
        <v>9</v>
      </c>
      <c r="L596" s="30">
        <v>6055228</v>
      </c>
      <c r="M596" s="9">
        <v>497565.14</v>
      </c>
      <c r="N596" s="9">
        <v>6055319.5999999996</v>
      </c>
      <c r="O596" s="31">
        <v>497451.67</v>
      </c>
      <c r="P596" s="37"/>
      <c r="Q596" s="38"/>
    </row>
    <row r="597" spans="1:17" s="17" customFormat="1" ht="15.75" outlineLevel="1">
      <c r="A597" s="259"/>
      <c r="B597" s="122" t="s">
        <v>845</v>
      </c>
      <c r="C597" s="13" t="s">
        <v>846</v>
      </c>
      <c r="D597" s="111" t="s">
        <v>2567</v>
      </c>
      <c r="E597" s="75">
        <f t="shared" si="19"/>
        <v>313</v>
      </c>
      <c r="F597" s="37">
        <v>313</v>
      </c>
      <c r="G597" s="8"/>
      <c r="H597" s="46"/>
      <c r="I597" s="43">
        <v>3.02</v>
      </c>
      <c r="J597" s="9">
        <v>5.49</v>
      </c>
      <c r="K597" s="26" t="s">
        <v>2058</v>
      </c>
      <c r="L597" s="30">
        <v>6054639.4800000004</v>
      </c>
      <c r="M597" s="9">
        <v>497451.99</v>
      </c>
      <c r="N597" s="9">
        <v>6054837.8099999996</v>
      </c>
      <c r="O597" s="31">
        <v>497359.54</v>
      </c>
      <c r="P597" s="37" t="s">
        <v>2402</v>
      </c>
      <c r="Q597" s="38">
        <v>440055273073</v>
      </c>
    </row>
    <row r="598" spans="1:17" s="17" customFormat="1" ht="15.75" outlineLevel="1">
      <c r="A598" s="259"/>
      <c r="B598" s="122" t="s">
        <v>847</v>
      </c>
      <c r="C598" s="13" t="s">
        <v>848</v>
      </c>
      <c r="D598" s="111" t="s">
        <v>2567</v>
      </c>
      <c r="E598" s="75">
        <f t="shared" si="19"/>
        <v>445</v>
      </c>
      <c r="F598" s="37">
        <f>193+252</f>
        <v>445</v>
      </c>
      <c r="G598" s="8"/>
      <c r="H598" s="46"/>
      <c r="I598" s="189" t="s">
        <v>3336</v>
      </c>
      <c r="J598" s="188" t="s">
        <v>3567</v>
      </c>
      <c r="K598" s="26" t="s">
        <v>2058</v>
      </c>
      <c r="L598" s="30">
        <v>6054843.3700000001</v>
      </c>
      <c r="M598" s="9">
        <v>497382.16</v>
      </c>
      <c r="N598" s="9">
        <v>6054875.5899999999</v>
      </c>
      <c r="O598" s="31">
        <v>497423.55</v>
      </c>
      <c r="P598" s="37" t="s">
        <v>2280</v>
      </c>
      <c r="Q598" s="38">
        <v>440053671139</v>
      </c>
    </row>
    <row r="599" spans="1:17" s="17" customFormat="1" ht="15.75" outlineLevel="1">
      <c r="A599" s="259"/>
      <c r="B599" s="122" t="s">
        <v>849</v>
      </c>
      <c r="C599" s="13" t="s">
        <v>850</v>
      </c>
      <c r="D599" s="111" t="s">
        <v>2567</v>
      </c>
      <c r="E599" s="75">
        <f t="shared" si="19"/>
        <v>576</v>
      </c>
      <c r="F599" s="37">
        <v>3</v>
      </c>
      <c r="G599" s="8">
        <v>573</v>
      </c>
      <c r="H599" s="46"/>
      <c r="I599" s="189" t="s">
        <v>3337</v>
      </c>
      <c r="J599" s="188" t="s">
        <v>3568</v>
      </c>
      <c r="K599" s="26" t="s">
        <v>2058</v>
      </c>
      <c r="L599" s="30">
        <v>6055967</v>
      </c>
      <c r="M599" s="9">
        <v>495728.77</v>
      </c>
      <c r="N599" s="9">
        <v>6056376.1299999999</v>
      </c>
      <c r="O599" s="31">
        <v>495452.05</v>
      </c>
      <c r="P599" s="37" t="s">
        <v>2353</v>
      </c>
      <c r="Q599" s="38">
        <v>440055057624</v>
      </c>
    </row>
    <row r="600" spans="1:17" s="17" customFormat="1" ht="15.75" outlineLevel="1">
      <c r="A600" s="259"/>
      <c r="B600" s="122" t="s">
        <v>851</v>
      </c>
      <c r="C600" s="13" t="s">
        <v>852</v>
      </c>
      <c r="D600" s="111" t="s">
        <v>2567</v>
      </c>
      <c r="E600" s="75">
        <f t="shared" si="19"/>
        <v>178</v>
      </c>
      <c r="F600" s="37">
        <v>2</v>
      </c>
      <c r="G600" s="8">
        <v>176</v>
      </c>
      <c r="H600" s="46"/>
      <c r="I600" s="189" t="s">
        <v>3338</v>
      </c>
      <c r="J600" s="9">
        <v>6</v>
      </c>
      <c r="K600" s="26" t="s">
        <v>2058</v>
      </c>
      <c r="L600" s="30">
        <v>6056224.9100000001</v>
      </c>
      <c r="M600" s="9">
        <v>495570.22</v>
      </c>
      <c r="N600" s="9">
        <v>6056320.7199999997</v>
      </c>
      <c r="O600" s="31">
        <v>495419.65</v>
      </c>
      <c r="P600" s="37" t="s">
        <v>2352</v>
      </c>
      <c r="Q600" s="38">
        <v>440055057635</v>
      </c>
    </row>
    <row r="601" spans="1:17" s="17" customFormat="1" ht="15.75" outlineLevel="1">
      <c r="A601" s="259"/>
      <c r="B601" s="122" t="s">
        <v>853</v>
      </c>
      <c r="C601" s="13" t="s">
        <v>854</v>
      </c>
      <c r="D601" s="111" t="s">
        <v>2567</v>
      </c>
      <c r="E601" s="75">
        <f t="shared" si="19"/>
        <v>221</v>
      </c>
      <c r="F601" s="37"/>
      <c r="G601" s="8">
        <v>221</v>
      </c>
      <c r="H601" s="46"/>
      <c r="I601" s="43">
        <v>4.3099999999999996</v>
      </c>
      <c r="J601" s="9">
        <v>6</v>
      </c>
      <c r="K601" s="26" t="s">
        <v>2058</v>
      </c>
      <c r="L601" s="30">
        <v>6056292.7300000004</v>
      </c>
      <c r="M601" s="9">
        <v>495585.39</v>
      </c>
      <c r="N601" s="9">
        <v>6056412.6399999997</v>
      </c>
      <c r="O601" s="107">
        <v>495399.92</v>
      </c>
      <c r="P601" s="37" t="s">
        <v>1970</v>
      </c>
      <c r="Q601" s="38">
        <v>440053282932</v>
      </c>
    </row>
    <row r="602" spans="1:17" s="17" customFormat="1" ht="15.75" outlineLevel="1">
      <c r="A602" s="259"/>
      <c r="B602" s="122" t="s">
        <v>855</v>
      </c>
      <c r="C602" s="13" t="s">
        <v>158</v>
      </c>
      <c r="D602" s="111" t="s">
        <v>2567</v>
      </c>
      <c r="E602" s="75">
        <f t="shared" si="19"/>
        <v>119</v>
      </c>
      <c r="F602" s="37"/>
      <c r="G602" s="8">
        <v>119</v>
      </c>
      <c r="H602" s="46"/>
      <c r="I602" s="43">
        <v>4</v>
      </c>
      <c r="J602" s="9"/>
      <c r="K602" s="26" t="s">
        <v>9</v>
      </c>
      <c r="L602" s="30">
        <v>6056339.9000000004</v>
      </c>
      <c r="M602" s="9">
        <v>495513.83</v>
      </c>
      <c r="N602" s="9">
        <v>6056445.7999999998</v>
      </c>
      <c r="O602" s="31">
        <v>495560.08</v>
      </c>
      <c r="P602" s="37"/>
      <c r="Q602" s="38"/>
    </row>
    <row r="603" spans="1:17" s="17" customFormat="1" ht="15.75" outlineLevel="1">
      <c r="A603" s="259"/>
      <c r="B603" s="122" t="s">
        <v>856</v>
      </c>
      <c r="C603" s="13" t="s">
        <v>857</v>
      </c>
      <c r="D603" s="111" t="s">
        <v>2794</v>
      </c>
      <c r="E603" s="75">
        <f t="shared" si="19"/>
        <v>852</v>
      </c>
      <c r="F603" s="37">
        <f>628+6</f>
        <v>634</v>
      </c>
      <c r="G603" s="8">
        <v>218</v>
      </c>
      <c r="H603" s="46"/>
      <c r="I603" s="189" t="s">
        <v>3339</v>
      </c>
      <c r="J603" s="188" t="s">
        <v>3569</v>
      </c>
      <c r="K603" s="26" t="s">
        <v>2058</v>
      </c>
      <c r="L603" s="30">
        <v>6055942.54</v>
      </c>
      <c r="M603" s="9">
        <v>495794.47</v>
      </c>
      <c r="N603" s="9">
        <v>6056236.71</v>
      </c>
      <c r="O603" s="31">
        <v>496181.1</v>
      </c>
      <c r="P603" s="37" t="s">
        <v>2689</v>
      </c>
      <c r="Q603" s="38">
        <v>440055057746</v>
      </c>
    </row>
    <row r="604" spans="1:17" s="17" customFormat="1" ht="15.75" outlineLevel="1">
      <c r="A604" s="259"/>
      <c r="B604" s="122" t="s">
        <v>858</v>
      </c>
      <c r="C604" s="13" t="s">
        <v>859</v>
      </c>
      <c r="D604" s="111" t="s">
        <v>2567</v>
      </c>
      <c r="E604" s="75">
        <f t="shared" si="19"/>
        <v>782</v>
      </c>
      <c r="F604" s="37">
        <v>4</v>
      </c>
      <c r="G604" s="8">
        <f>729+49</f>
        <v>778</v>
      </c>
      <c r="H604" s="46"/>
      <c r="I604" s="189" t="s">
        <v>3340</v>
      </c>
      <c r="J604" s="188" t="s">
        <v>3570</v>
      </c>
      <c r="K604" s="26" t="s">
        <v>2058</v>
      </c>
      <c r="L604" s="30">
        <v>6055956.4800000004</v>
      </c>
      <c r="M604" s="9">
        <v>495796.58</v>
      </c>
      <c r="N604" s="9">
        <v>6056503.25</v>
      </c>
      <c r="O604" s="31">
        <v>495638.5</v>
      </c>
      <c r="P604" s="37" t="s">
        <v>1966</v>
      </c>
      <c r="Q604" s="38">
        <v>440053282929</v>
      </c>
    </row>
    <row r="605" spans="1:17" s="17" customFormat="1" ht="15.75" outlineLevel="1">
      <c r="A605" s="259"/>
      <c r="B605" s="122" t="s">
        <v>860</v>
      </c>
      <c r="C605" s="13" t="s">
        <v>861</v>
      </c>
      <c r="D605" s="111" t="s">
        <v>2567</v>
      </c>
      <c r="E605" s="75">
        <f t="shared" si="19"/>
        <v>522</v>
      </c>
      <c r="F605" s="37"/>
      <c r="G605" s="8">
        <v>522</v>
      </c>
      <c r="H605" s="46"/>
      <c r="I605" s="189" t="s">
        <v>3341</v>
      </c>
      <c r="J605" s="188" t="s">
        <v>3571</v>
      </c>
      <c r="K605" s="26" t="s">
        <v>2058</v>
      </c>
      <c r="L605" s="30">
        <v>6056074.9199999999</v>
      </c>
      <c r="M605" s="9">
        <v>495716.36</v>
      </c>
      <c r="N605" s="9">
        <v>6056173.5</v>
      </c>
      <c r="O605" s="31">
        <v>495932.17</v>
      </c>
      <c r="P605" s="37" t="s">
        <v>2354</v>
      </c>
      <c r="Q605" s="38">
        <v>440055057713</v>
      </c>
    </row>
    <row r="606" spans="1:17" s="17" customFormat="1" ht="15.75" outlineLevel="1">
      <c r="A606" s="259"/>
      <c r="B606" s="122" t="s">
        <v>862</v>
      </c>
      <c r="C606" s="13" t="s">
        <v>863</v>
      </c>
      <c r="D606" s="111" t="s">
        <v>2567</v>
      </c>
      <c r="E606" s="75">
        <f t="shared" si="19"/>
        <v>435</v>
      </c>
      <c r="F606" s="37"/>
      <c r="G606" s="8">
        <v>435</v>
      </c>
      <c r="H606" s="46"/>
      <c r="I606" s="189" t="s">
        <v>3342</v>
      </c>
      <c r="J606" s="188" t="s">
        <v>3572</v>
      </c>
      <c r="K606" s="26" t="s">
        <v>2058</v>
      </c>
      <c r="L606" s="30">
        <v>6056102.5199999996</v>
      </c>
      <c r="M606" s="9">
        <v>495681.2</v>
      </c>
      <c r="N606" s="9">
        <v>60565.26</v>
      </c>
      <c r="O606" s="31">
        <v>495776.9</v>
      </c>
      <c r="P606" s="37" t="s">
        <v>2355</v>
      </c>
      <c r="Q606" s="38">
        <v>440055057696</v>
      </c>
    </row>
    <row r="607" spans="1:17" s="17" customFormat="1" ht="15.75" outlineLevel="1">
      <c r="A607" s="259"/>
      <c r="B607" s="122" t="s">
        <v>864</v>
      </c>
      <c r="C607" s="13" t="s">
        <v>865</v>
      </c>
      <c r="D607" s="111" t="s">
        <v>2567</v>
      </c>
      <c r="E607" s="75">
        <f t="shared" si="19"/>
        <v>377</v>
      </c>
      <c r="F607" s="37">
        <v>4</v>
      </c>
      <c r="G607" s="8">
        <v>373</v>
      </c>
      <c r="H607" s="46"/>
      <c r="I607" s="189" t="s">
        <v>3343</v>
      </c>
      <c r="J607" s="188" t="s">
        <v>3573</v>
      </c>
      <c r="K607" s="26" t="s">
        <v>2058</v>
      </c>
      <c r="L607" s="30">
        <v>6056157.2400000002</v>
      </c>
      <c r="M607" s="9">
        <v>495624.22</v>
      </c>
      <c r="N607" s="9">
        <v>605624.65</v>
      </c>
      <c r="O607" s="31">
        <v>495709.59</v>
      </c>
      <c r="P607" s="37"/>
      <c r="Q607" s="38"/>
    </row>
    <row r="608" spans="1:17" s="17" customFormat="1" ht="15.75" outlineLevel="1">
      <c r="A608" s="259"/>
      <c r="B608" s="122" t="s">
        <v>866</v>
      </c>
      <c r="C608" s="13" t="s">
        <v>867</v>
      </c>
      <c r="D608" s="111" t="s">
        <v>2567</v>
      </c>
      <c r="E608" s="75">
        <f t="shared" si="19"/>
        <v>166</v>
      </c>
      <c r="F608" s="37">
        <v>3</v>
      </c>
      <c r="G608" s="8">
        <v>163</v>
      </c>
      <c r="H608" s="46"/>
      <c r="I608" s="189" t="s">
        <v>3344</v>
      </c>
      <c r="J608" s="188" t="s">
        <v>3574</v>
      </c>
      <c r="K608" s="26" t="s">
        <v>2058</v>
      </c>
      <c r="L608" s="30">
        <v>6056510.3899999997</v>
      </c>
      <c r="M608" s="9">
        <v>495593.35</v>
      </c>
      <c r="N608" s="9">
        <v>6056582.3899999997</v>
      </c>
      <c r="O608" s="31">
        <v>495742.4</v>
      </c>
      <c r="P608" s="37" t="s">
        <v>2403</v>
      </c>
      <c r="Q608" s="38">
        <v>440055057798</v>
      </c>
    </row>
    <row r="609" spans="1:17" s="17" customFormat="1" ht="15.75" outlineLevel="1">
      <c r="A609" s="259"/>
      <c r="B609" s="122" t="s">
        <v>868</v>
      </c>
      <c r="C609" s="13" t="s">
        <v>869</v>
      </c>
      <c r="D609" s="111" t="s">
        <v>2567</v>
      </c>
      <c r="E609" s="75">
        <f t="shared" si="19"/>
        <v>125</v>
      </c>
      <c r="F609" s="37">
        <v>3</v>
      </c>
      <c r="G609" s="8">
        <v>122</v>
      </c>
      <c r="H609" s="46"/>
      <c r="I609" s="189" t="s">
        <v>3345</v>
      </c>
      <c r="J609" s="188" t="s">
        <v>3575</v>
      </c>
      <c r="K609" s="26" t="s">
        <v>2058</v>
      </c>
      <c r="L609" s="30">
        <v>6056562.5999999996</v>
      </c>
      <c r="M609" s="9">
        <v>495559.95</v>
      </c>
      <c r="N609" s="9">
        <v>6056621.8499999996</v>
      </c>
      <c r="O609" s="31">
        <v>495668.11</v>
      </c>
      <c r="P609" s="37" t="s">
        <v>2401</v>
      </c>
      <c r="Q609" s="38">
        <v>440055057824</v>
      </c>
    </row>
    <row r="610" spans="1:17" s="17" customFormat="1" ht="15.75" outlineLevel="1">
      <c r="A610" s="259"/>
      <c r="B610" s="122" t="s">
        <v>870</v>
      </c>
      <c r="C610" s="190" t="s">
        <v>3050</v>
      </c>
      <c r="D610" s="111" t="s">
        <v>2567</v>
      </c>
      <c r="E610" s="75">
        <f t="shared" si="19"/>
        <v>674</v>
      </c>
      <c r="F610" s="37">
        <v>674</v>
      </c>
      <c r="G610" s="8"/>
      <c r="H610" s="46"/>
      <c r="I610" s="43"/>
      <c r="J610" s="9"/>
      <c r="K610" s="26" t="s">
        <v>9</v>
      </c>
      <c r="L610" s="30">
        <v>6056200.4000000004</v>
      </c>
      <c r="M610" s="9">
        <v>496755.55</v>
      </c>
      <c r="N610" s="9">
        <v>6056873.4000000004</v>
      </c>
      <c r="O610" s="31">
        <v>496787.35</v>
      </c>
      <c r="P610" s="37"/>
      <c r="Q610" s="38"/>
    </row>
    <row r="611" spans="1:17" s="17" customFormat="1" ht="15.75" outlineLevel="1">
      <c r="A611" s="259"/>
      <c r="B611" s="122" t="s">
        <v>871</v>
      </c>
      <c r="C611" s="13" t="s">
        <v>872</v>
      </c>
      <c r="D611" s="111" t="s">
        <v>2567</v>
      </c>
      <c r="E611" s="75">
        <f t="shared" si="19"/>
        <v>292</v>
      </c>
      <c r="F611" s="37"/>
      <c r="G611" s="8">
        <v>292</v>
      </c>
      <c r="H611" s="46"/>
      <c r="I611" s="43"/>
      <c r="J611" s="9"/>
      <c r="K611" s="26" t="s">
        <v>9</v>
      </c>
      <c r="L611" s="30">
        <v>6056184.0999999996</v>
      </c>
      <c r="M611" s="9">
        <v>495881.31</v>
      </c>
      <c r="N611" s="9">
        <v>6056465.7999999998</v>
      </c>
      <c r="O611" s="31">
        <v>495804.22</v>
      </c>
      <c r="P611" s="37"/>
      <c r="Q611" s="38"/>
    </row>
    <row r="612" spans="1:17" s="17" customFormat="1" ht="15.75" outlineLevel="1">
      <c r="A612" s="259"/>
      <c r="B612" s="122" t="s">
        <v>873</v>
      </c>
      <c r="C612" s="13" t="s">
        <v>874</v>
      </c>
      <c r="D612" s="111" t="s">
        <v>2567</v>
      </c>
      <c r="E612" s="75">
        <f t="shared" si="19"/>
        <v>279</v>
      </c>
      <c r="F612" s="37"/>
      <c r="G612" s="8">
        <v>279</v>
      </c>
      <c r="H612" s="46"/>
      <c r="I612" s="43"/>
      <c r="J612" s="9"/>
      <c r="K612" s="26" t="s">
        <v>9</v>
      </c>
      <c r="L612" s="30">
        <v>6056307.9000000004</v>
      </c>
      <c r="M612" s="9">
        <v>495969.42</v>
      </c>
      <c r="N612" s="9">
        <v>6056496</v>
      </c>
      <c r="O612" s="31">
        <v>495808</v>
      </c>
      <c r="P612" s="37"/>
      <c r="Q612" s="38"/>
    </row>
    <row r="613" spans="1:17" s="17" customFormat="1" ht="15.75" outlineLevel="1">
      <c r="A613" s="259"/>
      <c r="B613" s="122" t="s">
        <v>875</v>
      </c>
      <c r="C613" s="13" t="s">
        <v>876</v>
      </c>
      <c r="D613" s="111" t="s">
        <v>2567</v>
      </c>
      <c r="E613" s="75">
        <f t="shared" si="19"/>
        <v>281</v>
      </c>
      <c r="F613" s="37">
        <v>2</v>
      </c>
      <c r="G613" s="8">
        <v>233</v>
      </c>
      <c r="H613" s="46">
        <v>46</v>
      </c>
      <c r="I613" s="189" t="s">
        <v>3346</v>
      </c>
      <c r="J613" s="188" t="s">
        <v>3576</v>
      </c>
      <c r="K613" s="26" t="s">
        <v>2058</v>
      </c>
      <c r="L613" s="30">
        <v>6056097.1900000004</v>
      </c>
      <c r="M613" s="9">
        <v>495923.34</v>
      </c>
      <c r="N613" s="9">
        <v>6056070.0199999996</v>
      </c>
      <c r="O613" s="31">
        <v>496186.42</v>
      </c>
      <c r="P613" s="37" t="s">
        <v>2405</v>
      </c>
      <c r="Q613" s="38">
        <v>440055057757</v>
      </c>
    </row>
    <row r="614" spans="1:17" s="17" customFormat="1" ht="15.75" outlineLevel="1">
      <c r="A614" s="259"/>
      <c r="B614" s="122" t="s">
        <v>877</v>
      </c>
      <c r="C614" s="13" t="s">
        <v>878</v>
      </c>
      <c r="D614" s="111" t="s">
        <v>2567</v>
      </c>
      <c r="E614" s="75">
        <f t="shared" si="19"/>
        <v>259</v>
      </c>
      <c r="F614" s="37"/>
      <c r="G614" s="8">
        <v>259</v>
      </c>
      <c r="H614" s="46"/>
      <c r="I614" s="43">
        <v>2.61</v>
      </c>
      <c r="J614" s="9">
        <v>4.87</v>
      </c>
      <c r="K614" s="26" t="s">
        <v>2058</v>
      </c>
      <c r="L614" s="30">
        <v>6056074.3600000003</v>
      </c>
      <c r="M614" s="9">
        <v>496134.17</v>
      </c>
      <c r="N614" s="9">
        <v>6055816.2199999997</v>
      </c>
      <c r="O614" s="31">
        <v>496129.37</v>
      </c>
      <c r="P614" s="37" t="s">
        <v>2349</v>
      </c>
      <c r="Q614" s="38">
        <v>440054596571</v>
      </c>
    </row>
    <row r="615" spans="1:17" s="17" customFormat="1" ht="15.75" outlineLevel="1">
      <c r="A615" s="259"/>
      <c r="B615" s="122" t="s">
        <v>879</v>
      </c>
      <c r="C615" s="13" t="s">
        <v>880</v>
      </c>
      <c r="D615" s="111" t="s">
        <v>2567</v>
      </c>
      <c r="E615" s="75">
        <f t="shared" si="19"/>
        <v>250</v>
      </c>
      <c r="F615" s="37"/>
      <c r="G615" s="8">
        <v>250</v>
      </c>
      <c r="H615" s="46"/>
      <c r="I615" s="43">
        <v>2.72</v>
      </c>
      <c r="J615" s="9">
        <v>6</v>
      </c>
      <c r="K615" s="26" t="s">
        <v>2058</v>
      </c>
      <c r="L615" s="30">
        <v>6056232.5199999996</v>
      </c>
      <c r="M615" s="9">
        <v>495957.51</v>
      </c>
      <c r="N615" s="9">
        <v>6056188.0499999998</v>
      </c>
      <c r="O615" s="31">
        <v>496200.74</v>
      </c>
      <c r="P615" s="37" t="s">
        <v>2356</v>
      </c>
      <c r="Q615" s="38">
        <v>440055057735</v>
      </c>
    </row>
    <row r="616" spans="1:17" s="17" customFormat="1" ht="15.75" customHeight="1" outlineLevel="1">
      <c r="A616" s="259"/>
      <c r="B616" s="122" t="s">
        <v>881</v>
      </c>
      <c r="C616" s="13" t="s">
        <v>882</v>
      </c>
      <c r="D616" s="111" t="s">
        <v>2567</v>
      </c>
      <c r="E616" s="75">
        <f t="shared" si="19"/>
        <v>216</v>
      </c>
      <c r="F616" s="102">
        <v>216</v>
      </c>
      <c r="G616" s="19"/>
      <c r="H616" s="65"/>
      <c r="I616" s="101">
        <v>4.4800000000000004</v>
      </c>
      <c r="J616" s="19">
        <v>12</v>
      </c>
      <c r="K616" s="103" t="s">
        <v>2058</v>
      </c>
      <c r="L616" s="104">
        <v>6056368.71</v>
      </c>
      <c r="M616" s="20">
        <v>495986.35</v>
      </c>
      <c r="N616" s="20">
        <v>6056338.0199999996</v>
      </c>
      <c r="O616" s="105">
        <v>496196.35</v>
      </c>
      <c r="P616" s="39" t="s">
        <v>1947</v>
      </c>
      <c r="Q616" s="108">
        <v>440041602179</v>
      </c>
    </row>
    <row r="617" spans="1:17" s="17" customFormat="1" ht="15.75" customHeight="1" outlineLevel="1">
      <c r="A617" s="259"/>
      <c r="B617" s="122" t="s">
        <v>883</v>
      </c>
      <c r="C617" s="13" t="s">
        <v>884</v>
      </c>
      <c r="D617" s="111" t="s">
        <v>2567</v>
      </c>
      <c r="E617" s="75">
        <f t="shared" ref="E617:E621" si="20">SUM(F617:H617)</f>
        <v>269</v>
      </c>
      <c r="F617" s="102">
        <v>57</v>
      </c>
      <c r="G617" s="19">
        <f>269-F617</f>
        <v>212</v>
      </c>
      <c r="H617" s="65"/>
      <c r="I617" s="101" t="s">
        <v>3347</v>
      </c>
      <c r="J617" s="19" t="s">
        <v>3577</v>
      </c>
      <c r="K617" s="103" t="s">
        <v>2058</v>
      </c>
      <c r="L617" s="104">
        <v>605438.36</v>
      </c>
      <c r="M617" s="20">
        <v>496005.77</v>
      </c>
      <c r="N617" s="20">
        <v>6056337.9900000002</v>
      </c>
      <c r="O617" s="105">
        <v>496196.72</v>
      </c>
      <c r="P617" s="39" t="s">
        <v>1959</v>
      </c>
      <c r="Q617" s="108">
        <v>440023675147</v>
      </c>
    </row>
    <row r="618" spans="1:17" s="17" customFormat="1" ht="15.75" outlineLevel="1">
      <c r="A618" s="259"/>
      <c r="B618" s="122" t="s">
        <v>885</v>
      </c>
      <c r="C618" s="13" t="s">
        <v>886</v>
      </c>
      <c r="D618" s="111" t="s">
        <v>2567</v>
      </c>
      <c r="E618" s="75">
        <f t="shared" si="20"/>
        <v>160</v>
      </c>
      <c r="F618" s="37">
        <v>2</v>
      </c>
      <c r="G618" s="8">
        <v>158</v>
      </c>
      <c r="H618" s="46"/>
      <c r="I618" s="189" t="s">
        <v>3348</v>
      </c>
      <c r="J618" s="188" t="s">
        <v>3578</v>
      </c>
      <c r="K618" s="26" t="s">
        <v>2058</v>
      </c>
      <c r="L618" s="30">
        <v>6056508.9199999999</v>
      </c>
      <c r="M618" s="9">
        <v>496024.71</v>
      </c>
      <c r="N618" s="9">
        <v>6056479.7800000003</v>
      </c>
      <c r="O618" s="31">
        <v>496181.88</v>
      </c>
      <c r="P618" s="37" t="s">
        <v>2357</v>
      </c>
      <c r="Q618" s="38">
        <v>440055057724</v>
      </c>
    </row>
    <row r="619" spans="1:17" s="17" customFormat="1" ht="15.75" outlineLevel="1">
      <c r="A619" s="259"/>
      <c r="B619" s="122" t="s">
        <v>887</v>
      </c>
      <c r="C619" s="13" t="s">
        <v>80</v>
      </c>
      <c r="D619" s="111" t="s">
        <v>2567</v>
      </c>
      <c r="E619" s="75">
        <f t="shared" si="20"/>
        <v>383</v>
      </c>
      <c r="F619" s="37">
        <v>383</v>
      </c>
      <c r="G619" s="8"/>
      <c r="H619" s="46"/>
      <c r="I619" s="43">
        <v>4</v>
      </c>
      <c r="J619" s="9"/>
      <c r="K619" s="26" t="s">
        <v>9</v>
      </c>
      <c r="L619" s="30">
        <v>6055700.7000000002</v>
      </c>
      <c r="M619" s="9">
        <v>496136</v>
      </c>
      <c r="N619" s="9">
        <v>6055751</v>
      </c>
      <c r="O619" s="31">
        <v>495784.4</v>
      </c>
      <c r="P619" s="37"/>
      <c r="Q619" s="38"/>
    </row>
    <row r="620" spans="1:17" s="17" customFormat="1" ht="15.75" outlineLevel="1">
      <c r="A620" s="259"/>
      <c r="B620" s="122" t="s">
        <v>888</v>
      </c>
      <c r="C620" s="13" t="s">
        <v>889</v>
      </c>
      <c r="D620" s="111" t="s">
        <v>2567</v>
      </c>
      <c r="E620" s="75">
        <f t="shared" si="20"/>
        <v>351</v>
      </c>
      <c r="F620" s="37">
        <v>351</v>
      </c>
      <c r="G620" s="8"/>
      <c r="H620" s="46"/>
      <c r="I620" s="43">
        <v>7.09</v>
      </c>
      <c r="J620" s="9">
        <v>10.84</v>
      </c>
      <c r="K620" s="26" t="s">
        <v>2058</v>
      </c>
      <c r="L620" s="30">
        <v>6055780.8799999999</v>
      </c>
      <c r="M620" s="9">
        <v>496475.75</v>
      </c>
      <c r="N620" s="9">
        <v>6056102.7999999998</v>
      </c>
      <c r="O620" s="31">
        <v>496339.47</v>
      </c>
      <c r="P620" s="37" t="s">
        <v>2358</v>
      </c>
      <c r="Q620" s="38">
        <v>440055050721</v>
      </c>
    </row>
    <row r="621" spans="1:17" s="17" customFormat="1" ht="15.75" outlineLevel="1">
      <c r="A621" s="259"/>
      <c r="B621" s="122" t="s">
        <v>890</v>
      </c>
      <c r="C621" s="13" t="s">
        <v>235</v>
      </c>
      <c r="D621" s="111" t="s">
        <v>2567</v>
      </c>
      <c r="E621" s="75">
        <f t="shared" si="20"/>
        <v>511</v>
      </c>
      <c r="F621" s="37">
        <v>511</v>
      </c>
      <c r="G621" s="8"/>
      <c r="H621" s="46"/>
      <c r="I621" s="43">
        <v>3.6</v>
      </c>
      <c r="J621" s="9">
        <v>6.89</v>
      </c>
      <c r="K621" s="26" t="s">
        <v>2058</v>
      </c>
      <c r="L621" s="30">
        <v>6055824.54</v>
      </c>
      <c r="M621" s="9">
        <v>496579.06</v>
      </c>
      <c r="N621" s="9">
        <v>6056297.0099999998</v>
      </c>
      <c r="O621" s="31">
        <v>496489.41</v>
      </c>
      <c r="P621" s="37" t="s">
        <v>2359</v>
      </c>
      <c r="Q621" s="38">
        <v>440055050732</v>
      </c>
    </row>
    <row r="622" spans="1:17" s="17" customFormat="1" ht="15.75" outlineLevel="1">
      <c r="A622" s="259"/>
      <c r="B622" s="248" t="s">
        <v>891</v>
      </c>
      <c r="C622" s="249" t="s">
        <v>402</v>
      </c>
      <c r="D622" s="212" t="s">
        <v>2567</v>
      </c>
      <c r="E622" s="231">
        <f>SUM(F622:H623)</f>
        <v>2176</v>
      </c>
      <c r="F622" s="37">
        <v>878</v>
      </c>
      <c r="G622" s="8"/>
      <c r="H622" s="46"/>
      <c r="I622" s="43">
        <v>7</v>
      </c>
      <c r="J622" s="9">
        <v>24</v>
      </c>
      <c r="K622" s="26" t="s">
        <v>2361</v>
      </c>
      <c r="L622" s="30">
        <v>6058023.4400000004</v>
      </c>
      <c r="M622" s="9">
        <v>496685.14</v>
      </c>
      <c r="N622" s="9">
        <v>6057149.96</v>
      </c>
      <c r="O622" s="31">
        <v>496678.08</v>
      </c>
      <c r="P622" s="37" t="s">
        <v>1935</v>
      </c>
      <c r="Q622" s="38">
        <v>440019643676</v>
      </c>
    </row>
    <row r="623" spans="1:17" s="17" customFormat="1" ht="15.75" outlineLevel="1">
      <c r="A623" s="259"/>
      <c r="B623" s="248"/>
      <c r="C623" s="249"/>
      <c r="D623" s="214"/>
      <c r="E623" s="232"/>
      <c r="F623" s="37">
        <v>1298</v>
      </c>
      <c r="G623" s="8"/>
      <c r="H623" s="46"/>
      <c r="I623" s="43">
        <v>9.08</v>
      </c>
      <c r="J623" s="9">
        <v>20.12</v>
      </c>
      <c r="K623" s="26" t="s">
        <v>2361</v>
      </c>
      <c r="L623" s="30">
        <v>6055856.29</v>
      </c>
      <c r="M623" s="9">
        <v>496647.4</v>
      </c>
      <c r="N623" s="9">
        <v>6057149.96</v>
      </c>
      <c r="O623" s="31">
        <v>496678.05</v>
      </c>
      <c r="P623" s="37" t="s">
        <v>2360</v>
      </c>
      <c r="Q623" s="38">
        <v>440055046974</v>
      </c>
    </row>
    <row r="624" spans="1:17" s="17" customFormat="1" ht="16.5" outlineLevel="1" thickBot="1">
      <c r="A624" s="259"/>
      <c r="B624" s="122" t="s">
        <v>892</v>
      </c>
      <c r="C624" s="13" t="s">
        <v>584</v>
      </c>
      <c r="D624" s="111" t="s">
        <v>2567</v>
      </c>
      <c r="E624" s="73">
        <f t="shared" ref="E624:E663" si="21">SUM(F624:H624)</f>
        <v>492</v>
      </c>
      <c r="F624" s="37">
        <v>492</v>
      </c>
      <c r="G624" s="8"/>
      <c r="H624" s="46"/>
      <c r="I624" s="43">
        <v>6</v>
      </c>
      <c r="J624" s="9"/>
      <c r="K624" s="26" t="s">
        <v>2058</v>
      </c>
      <c r="L624" s="30">
        <v>6056114.0999999996</v>
      </c>
      <c r="M624" s="9">
        <v>497116.08</v>
      </c>
      <c r="N624" s="9">
        <v>6056214.5999999996</v>
      </c>
      <c r="O624" s="31">
        <v>496634.77</v>
      </c>
      <c r="P624" s="37" t="s">
        <v>2407</v>
      </c>
      <c r="Q624" s="38">
        <v>440055046996</v>
      </c>
    </row>
    <row r="625" spans="1:17" s="17" customFormat="1" ht="16.5" outlineLevel="1" thickBot="1">
      <c r="A625" s="259"/>
      <c r="B625" s="122" t="s">
        <v>893</v>
      </c>
      <c r="C625" s="13" t="s">
        <v>894</v>
      </c>
      <c r="D625" s="111" t="s">
        <v>2567</v>
      </c>
      <c r="E625" s="75">
        <f t="shared" si="21"/>
        <v>674</v>
      </c>
      <c r="F625" s="37">
        <v>674</v>
      </c>
      <c r="G625" s="8"/>
      <c r="H625" s="46"/>
      <c r="I625" s="189" t="s">
        <v>3430</v>
      </c>
      <c r="J625" s="8"/>
      <c r="K625" s="26" t="s">
        <v>9</v>
      </c>
      <c r="L625" s="183">
        <v>6056200.4000000004</v>
      </c>
      <c r="M625" s="184">
        <v>496755.55</v>
      </c>
      <c r="N625" s="184">
        <v>6056873.4000000004</v>
      </c>
      <c r="O625" s="184">
        <v>496787.35</v>
      </c>
      <c r="P625" s="37"/>
      <c r="Q625" s="46"/>
    </row>
    <row r="626" spans="1:17" s="17" customFormat="1" ht="15.75" outlineLevel="1">
      <c r="A626" s="259"/>
      <c r="B626" s="122" t="s">
        <v>895</v>
      </c>
      <c r="C626" s="13" t="s">
        <v>896</v>
      </c>
      <c r="D626" s="111" t="s">
        <v>2567</v>
      </c>
      <c r="E626" s="75">
        <f t="shared" si="21"/>
        <v>477</v>
      </c>
      <c r="F626" s="37">
        <v>477</v>
      </c>
      <c r="G626" s="8"/>
      <c r="H626" s="46"/>
      <c r="I626" s="43">
        <v>7.28</v>
      </c>
      <c r="J626" s="9">
        <v>17.8</v>
      </c>
      <c r="K626" s="26" t="s">
        <v>2058</v>
      </c>
      <c r="L626" s="30">
        <v>6056115.7300000004</v>
      </c>
      <c r="M626" s="9">
        <v>497111.42</v>
      </c>
      <c r="N626" s="9">
        <v>6056213.3499999996</v>
      </c>
      <c r="O626" s="31">
        <v>496645.28</v>
      </c>
      <c r="P626" s="37" t="s">
        <v>2404</v>
      </c>
      <c r="Q626" s="38">
        <v>440055047006</v>
      </c>
    </row>
    <row r="627" spans="1:17" s="17" customFormat="1" ht="15.75" outlineLevel="1">
      <c r="A627" s="259"/>
      <c r="B627" s="122" t="s">
        <v>897</v>
      </c>
      <c r="C627" s="13" t="s">
        <v>898</v>
      </c>
      <c r="D627" s="111" t="s">
        <v>2567</v>
      </c>
      <c r="E627" s="75">
        <f t="shared" si="21"/>
        <v>711</v>
      </c>
      <c r="F627" s="37">
        <v>711</v>
      </c>
      <c r="G627" s="8"/>
      <c r="H627" s="46"/>
      <c r="I627" s="43">
        <v>5</v>
      </c>
      <c r="J627" s="9"/>
      <c r="K627" s="26" t="s">
        <v>9</v>
      </c>
      <c r="L627" s="30">
        <v>6056506.4000000004</v>
      </c>
      <c r="M627" s="9">
        <v>496981.56</v>
      </c>
      <c r="N627" s="9">
        <v>6056925.7999999998</v>
      </c>
      <c r="O627" s="31">
        <v>497514.18</v>
      </c>
      <c r="P627" s="37" t="s">
        <v>1917</v>
      </c>
      <c r="Q627" s="38">
        <v>440022413923</v>
      </c>
    </row>
    <row r="628" spans="1:17" s="17" customFormat="1" ht="15.75" outlineLevel="1">
      <c r="A628" s="259"/>
      <c r="B628" s="248" t="s">
        <v>899</v>
      </c>
      <c r="C628" s="249" t="s">
        <v>900</v>
      </c>
      <c r="D628" s="229" t="s">
        <v>2567</v>
      </c>
      <c r="E628" s="230">
        <f>SUM(F628:H629)</f>
        <v>421</v>
      </c>
      <c r="F628" s="228">
        <f>173+248</f>
        <v>421</v>
      </c>
      <c r="G628" s="253"/>
      <c r="H628" s="239"/>
      <c r="I628" s="189" t="s">
        <v>3409</v>
      </c>
      <c r="J628" s="9">
        <v>12</v>
      </c>
      <c r="K628" s="26" t="s">
        <v>2191</v>
      </c>
      <c r="L628" s="236">
        <v>6056594.9500000002</v>
      </c>
      <c r="M628" s="237">
        <v>497189.5</v>
      </c>
      <c r="N628" s="237">
        <v>6056610.1699999999</v>
      </c>
      <c r="O628" s="238">
        <v>497452.41</v>
      </c>
      <c r="P628" s="228" t="s">
        <v>1937</v>
      </c>
      <c r="Q628" s="234">
        <v>440025726484</v>
      </c>
    </row>
    <row r="629" spans="1:17" s="17" customFormat="1" ht="15.75" outlineLevel="1">
      <c r="A629" s="259"/>
      <c r="B629" s="248"/>
      <c r="C629" s="249"/>
      <c r="D629" s="229"/>
      <c r="E629" s="230"/>
      <c r="F629" s="228"/>
      <c r="G629" s="253"/>
      <c r="H629" s="239"/>
      <c r="I629" s="43">
        <v>5.5</v>
      </c>
      <c r="J629" s="9">
        <v>12</v>
      </c>
      <c r="K629" s="26" t="s">
        <v>2191</v>
      </c>
      <c r="L629" s="236"/>
      <c r="M629" s="237"/>
      <c r="N629" s="237"/>
      <c r="O629" s="238"/>
      <c r="P629" s="228"/>
      <c r="Q629" s="234"/>
    </row>
    <row r="630" spans="1:17" s="17" customFormat="1" ht="15.75" outlineLevel="1">
      <c r="A630" s="259"/>
      <c r="B630" s="248" t="s">
        <v>901</v>
      </c>
      <c r="C630" s="249" t="s">
        <v>902</v>
      </c>
      <c r="D630" s="229" t="s">
        <v>2567</v>
      </c>
      <c r="E630" s="231">
        <f>SUM(F630:H631)</f>
        <v>514</v>
      </c>
      <c r="F630" s="37">
        <v>168</v>
      </c>
      <c r="G630" s="8"/>
      <c r="H630" s="46"/>
      <c r="I630" s="43">
        <v>6.37</v>
      </c>
      <c r="J630" s="9">
        <v>9.02</v>
      </c>
      <c r="K630" s="26" t="s">
        <v>2058</v>
      </c>
      <c r="L630" s="30">
        <v>6056523.4100000001</v>
      </c>
      <c r="M630" s="9">
        <v>497356.14</v>
      </c>
      <c r="N630" s="9">
        <v>6056642.6500000004</v>
      </c>
      <c r="O630" s="31">
        <v>497238.34</v>
      </c>
      <c r="P630" s="228" t="s">
        <v>2406</v>
      </c>
      <c r="Q630" s="38">
        <v>440055024710</v>
      </c>
    </row>
    <row r="631" spans="1:17" s="17" customFormat="1" ht="15.75" outlineLevel="1">
      <c r="A631" s="259"/>
      <c r="B631" s="248"/>
      <c r="C631" s="249"/>
      <c r="D631" s="229"/>
      <c r="E631" s="232"/>
      <c r="F631" s="37">
        <v>38</v>
      </c>
      <c r="G631" s="8">
        <v>308</v>
      </c>
      <c r="H631" s="46"/>
      <c r="I631" s="189" t="s">
        <v>3349</v>
      </c>
      <c r="J631" s="188" t="s">
        <v>3579</v>
      </c>
      <c r="K631" s="26" t="s">
        <v>2058</v>
      </c>
      <c r="L631" s="30">
        <v>6056643.6600000001</v>
      </c>
      <c r="M631" s="9">
        <v>497225.7</v>
      </c>
      <c r="N631" s="9">
        <v>6056870.6600000001</v>
      </c>
      <c r="O631" s="31">
        <v>497056.4</v>
      </c>
      <c r="P631" s="228"/>
      <c r="Q631" s="38">
        <v>440055024654</v>
      </c>
    </row>
    <row r="632" spans="1:17" s="17" customFormat="1" ht="15.75" outlineLevel="1">
      <c r="A632" s="259"/>
      <c r="B632" s="248" t="s">
        <v>903</v>
      </c>
      <c r="C632" s="249" t="s">
        <v>904</v>
      </c>
      <c r="D632" s="229" t="s">
        <v>2567</v>
      </c>
      <c r="E632" s="230">
        <f>SUM(F632:H633)</f>
        <v>463</v>
      </c>
      <c r="F632" s="37">
        <v>291</v>
      </c>
      <c r="G632" s="8"/>
      <c r="H632" s="46"/>
      <c r="I632" s="189" t="s">
        <v>3409</v>
      </c>
      <c r="J632" s="9">
        <v>12</v>
      </c>
      <c r="K632" s="26" t="s">
        <v>2191</v>
      </c>
      <c r="L632" s="30">
        <v>6056914.6799999997</v>
      </c>
      <c r="M632" s="9">
        <v>497122.54</v>
      </c>
      <c r="N632" s="9">
        <v>6056745.9900000002</v>
      </c>
      <c r="O632" s="31">
        <v>497325.08</v>
      </c>
      <c r="P632" s="228" t="s">
        <v>1925</v>
      </c>
      <c r="Q632" s="38">
        <v>440050063048</v>
      </c>
    </row>
    <row r="633" spans="1:17" s="17" customFormat="1" ht="15.75" outlineLevel="1">
      <c r="A633" s="259"/>
      <c r="B633" s="248"/>
      <c r="C633" s="249"/>
      <c r="D633" s="229"/>
      <c r="E633" s="230"/>
      <c r="F633" s="37">
        <v>172</v>
      </c>
      <c r="G633" s="8"/>
      <c r="H633" s="46"/>
      <c r="I633" s="43">
        <v>5</v>
      </c>
      <c r="J633" s="9">
        <v>12</v>
      </c>
      <c r="K633" s="26" t="s">
        <v>2191</v>
      </c>
      <c r="L633" s="30">
        <v>6056738.3300000001</v>
      </c>
      <c r="M633" s="9">
        <v>497332.45</v>
      </c>
      <c r="N633" s="9">
        <v>6056610.3099999996</v>
      </c>
      <c r="O633" s="31">
        <v>497446.97</v>
      </c>
      <c r="P633" s="228"/>
      <c r="Q633" s="38">
        <v>440050067280</v>
      </c>
    </row>
    <row r="634" spans="1:17" s="17" customFormat="1" ht="15.75" outlineLevel="1">
      <c r="A634" s="259"/>
      <c r="B634" s="248" t="s">
        <v>905</v>
      </c>
      <c r="C634" s="249" t="s">
        <v>3656</v>
      </c>
      <c r="D634" s="229" t="s">
        <v>2567</v>
      </c>
      <c r="E634" s="230">
        <f>SUM(F634:H635)</f>
        <v>612</v>
      </c>
      <c r="F634" s="37"/>
      <c r="G634" s="8">
        <v>427</v>
      </c>
      <c r="H634" s="46"/>
      <c r="I634" s="43"/>
      <c r="J634" s="8"/>
      <c r="K634" s="26" t="s">
        <v>9</v>
      </c>
      <c r="L634" s="30">
        <v>6056299.5</v>
      </c>
      <c r="M634" s="9">
        <v>497309.7</v>
      </c>
      <c r="N634" s="9">
        <v>6056314.2199999997</v>
      </c>
      <c r="O634" s="31">
        <v>497310.99</v>
      </c>
      <c r="P634" s="37"/>
      <c r="Q634" s="46"/>
    </row>
    <row r="635" spans="1:17" s="17" customFormat="1" ht="15.75" outlineLevel="1">
      <c r="A635" s="259"/>
      <c r="B635" s="248"/>
      <c r="C635" s="249"/>
      <c r="D635" s="229"/>
      <c r="E635" s="230"/>
      <c r="F635" s="37">
        <v>185</v>
      </c>
      <c r="G635" s="8"/>
      <c r="H635" s="46"/>
      <c r="I635" s="43">
        <v>5</v>
      </c>
      <c r="J635" s="9">
        <v>6</v>
      </c>
      <c r="K635" s="26" t="s">
        <v>2191</v>
      </c>
      <c r="L635" s="30">
        <v>6056314.2199999997</v>
      </c>
      <c r="M635" s="9">
        <v>497310.99</v>
      </c>
      <c r="N635" s="9">
        <v>6056421.2800000003</v>
      </c>
      <c r="O635" s="31">
        <v>497370.36</v>
      </c>
      <c r="P635" s="37" t="s">
        <v>1938</v>
      </c>
      <c r="Q635" s="38">
        <v>440023675125</v>
      </c>
    </row>
    <row r="636" spans="1:17" s="17" customFormat="1" ht="15.75" outlineLevel="1">
      <c r="A636" s="259"/>
      <c r="B636" s="122" t="s">
        <v>906</v>
      </c>
      <c r="C636" s="13" t="s">
        <v>907</v>
      </c>
      <c r="D636" s="111" t="s">
        <v>2567</v>
      </c>
      <c r="E636" s="73">
        <f t="shared" si="21"/>
        <v>1207</v>
      </c>
      <c r="F636" s="37">
        <v>1207</v>
      </c>
      <c r="G636" s="8"/>
      <c r="H636" s="46"/>
      <c r="I636" s="43">
        <v>10.56</v>
      </c>
      <c r="J636" s="9">
        <v>20</v>
      </c>
      <c r="K636" s="26" t="s">
        <v>2361</v>
      </c>
      <c r="L636" s="30">
        <v>6056878.0899999999</v>
      </c>
      <c r="M636" s="9">
        <v>496677.11</v>
      </c>
      <c r="N636" s="9">
        <v>6056705.8099999996</v>
      </c>
      <c r="O636" s="31">
        <v>497716.05</v>
      </c>
      <c r="P636" s="37" t="s">
        <v>2362</v>
      </c>
      <c r="Q636" s="38">
        <v>440055024621</v>
      </c>
    </row>
    <row r="637" spans="1:17" s="17" customFormat="1" ht="15.75" outlineLevel="1">
      <c r="A637" s="259"/>
      <c r="B637" s="122" t="s">
        <v>908</v>
      </c>
      <c r="C637" s="13" t="s">
        <v>909</v>
      </c>
      <c r="D637" s="111" t="s">
        <v>2567</v>
      </c>
      <c r="E637" s="75">
        <f t="shared" si="21"/>
        <v>206</v>
      </c>
      <c r="F637" s="37"/>
      <c r="G637" s="8">
        <v>206</v>
      </c>
      <c r="H637" s="46"/>
      <c r="I637" s="43">
        <v>3</v>
      </c>
      <c r="J637" s="9"/>
      <c r="K637" s="26" t="s">
        <v>73</v>
      </c>
      <c r="L637" s="30">
        <v>6057033.7999999998</v>
      </c>
      <c r="M637" s="9">
        <v>499009.43</v>
      </c>
      <c r="N637" s="9">
        <v>6056909.5</v>
      </c>
      <c r="O637" s="31">
        <v>499140.79</v>
      </c>
      <c r="P637" s="37"/>
      <c r="Q637" s="38"/>
    </row>
    <row r="638" spans="1:17" s="17" customFormat="1" ht="15.75" outlineLevel="1">
      <c r="A638" s="259"/>
      <c r="B638" s="122" t="s">
        <v>910</v>
      </c>
      <c r="C638" s="13" t="s">
        <v>911</v>
      </c>
      <c r="D638" s="111" t="s">
        <v>2567</v>
      </c>
      <c r="E638" s="75">
        <f t="shared" si="21"/>
        <v>295</v>
      </c>
      <c r="F638" s="37"/>
      <c r="G638" s="8">
        <v>295</v>
      </c>
      <c r="H638" s="46"/>
      <c r="I638" s="189" t="s">
        <v>3350</v>
      </c>
      <c r="J638" s="9"/>
      <c r="K638" s="26" t="s">
        <v>20</v>
      </c>
      <c r="L638" s="30">
        <v>6057414.2999999998</v>
      </c>
      <c r="M638" s="9">
        <v>498001.1</v>
      </c>
      <c r="N638" s="9">
        <v>6057380</v>
      </c>
      <c r="O638" s="31">
        <v>497788</v>
      </c>
      <c r="P638" s="37"/>
      <c r="Q638" s="38"/>
    </row>
    <row r="639" spans="1:17" s="17" customFormat="1" ht="15.75" outlineLevel="1">
      <c r="A639" s="259"/>
      <c r="B639" s="122" t="s">
        <v>912</v>
      </c>
      <c r="C639" s="13" t="s">
        <v>913</v>
      </c>
      <c r="D639" s="111" t="s">
        <v>2567</v>
      </c>
      <c r="E639" s="75">
        <f t="shared" si="21"/>
        <v>282</v>
      </c>
      <c r="F639" s="37">
        <v>282</v>
      </c>
      <c r="G639" s="8"/>
      <c r="H639" s="46"/>
      <c r="I639" s="43">
        <v>7</v>
      </c>
      <c r="J639" s="9"/>
      <c r="K639" s="26" t="s">
        <v>9</v>
      </c>
      <c r="L639" s="30">
        <v>6056297.2999999998</v>
      </c>
      <c r="M639" s="9">
        <v>496640.97</v>
      </c>
      <c r="N639" s="9">
        <v>6056283.5999999996</v>
      </c>
      <c r="O639" s="31">
        <v>496370.22</v>
      </c>
      <c r="P639" s="37"/>
      <c r="Q639" s="38"/>
    </row>
    <row r="640" spans="1:17" s="17" customFormat="1" ht="15.75" outlineLevel="1">
      <c r="A640" s="259"/>
      <c r="B640" s="122" t="s">
        <v>914</v>
      </c>
      <c r="C640" s="13" t="s">
        <v>915</v>
      </c>
      <c r="D640" s="111" t="s">
        <v>2567</v>
      </c>
      <c r="E640" s="75">
        <f t="shared" si="21"/>
        <v>170</v>
      </c>
      <c r="F640" s="37"/>
      <c r="G640" s="8">
        <v>170</v>
      </c>
      <c r="H640" s="46"/>
      <c r="I640" s="43">
        <v>5</v>
      </c>
      <c r="J640" s="9"/>
      <c r="K640" s="26" t="s">
        <v>9</v>
      </c>
      <c r="L640" s="30">
        <v>6057051.5</v>
      </c>
      <c r="M640" s="9">
        <v>498754.04</v>
      </c>
      <c r="N640" s="9">
        <v>6057214.7999999998</v>
      </c>
      <c r="O640" s="31">
        <v>498794.97</v>
      </c>
      <c r="P640" s="37"/>
      <c r="Q640" s="38"/>
    </row>
    <row r="641" spans="1:17" s="17" customFormat="1" ht="15.75" outlineLevel="1">
      <c r="A641" s="259"/>
      <c r="B641" s="122" t="s">
        <v>916</v>
      </c>
      <c r="C641" s="13" t="s">
        <v>917</v>
      </c>
      <c r="D641" s="111" t="s">
        <v>2567</v>
      </c>
      <c r="E641" s="75">
        <f t="shared" si="21"/>
        <v>556</v>
      </c>
      <c r="F641" s="37"/>
      <c r="G641" s="8">
        <v>556</v>
      </c>
      <c r="H641" s="46"/>
      <c r="I641" s="43">
        <v>5</v>
      </c>
      <c r="J641" s="9"/>
      <c r="K641" s="26" t="s">
        <v>9</v>
      </c>
      <c r="L641" s="30">
        <v>6057116.7999999998</v>
      </c>
      <c r="M641" s="9">
        <v>498771.20000000001</v>
      </c>
      <c r="N641" s="9">
        <v>6057400.2999999998</v>
      </c>
      <c r="O641" s="31">
        <v>498464.9</v>
      </c>
      <c r="P641" s="37"/>
      <c r="Q641" s="38"/>
    </row>
    <row r="642" spans="1:17" s="17" customFormat="1" ht="15.75" outlineLevel="1">
      <c r="A642" s="259"/>
      <c r="B642" s="122" t="s">
        <v>918</v>
      </c>
      <c r="C642" s="190" t="s">
        <v>3051</v>
      </c>
      <c r="D642" s="111" t="s">
        <v>2567</v>
      </c>
      <c r="E642" s="75">
        <f t="shared" si="21"/>
        <v>375</v>
      </c>
      <c r="F642" s="37"/>
      <c r="G642" s="8">
        <v>375</v>
      </c>
      <c r="H642" s="46"/>
      <c r="I642" s="43">
        <v>5</v>
      </c>
      <c r="J642" s="9"/>
      <c r="K642" s="26" t="s">
        <v>20</v>
      </c>
      <c r="L642" s="30">
        <v>6053812.2999999998</v>
      </c>
      <c r="M642" s="9">
        <v>497197.21</v>
      </c>
      <c r="N642" s="9">
        <v>6053530.2999999998</v>
      </c>
      <c r="O642" s="31">
        <v>497386.75</v>
      </c>
      <c r="P642" s="37"/>
      <c r="Q642" s="38"/>
    </row>
    <row r="643" spans="1:17" s="17" customFormat="1" ht="15.75" outlineLevel="1">
      <c r="A643" s="259"/>
      <c r="B643" s="122" t="s">
        <v>919</v>
      </c>
      <c r="C643" s="13" t="s">
        <v>920</v>
      </c>
      <c r="D643" s="111" t="s">
        <v>2567</v>
      </c>
      <c r="E643" s="75">
        <f t="shared" si="21"/>
        <v>113</v>
      </c>
      <c r="F643" s="37"/>
      <c r="G643" s="8">
        <v>113</v>
      </c>
      <c r="H643" s="46"/>
      <c r="I643" s="189" t="s">
        <v>3262</v>
      </c>
      <c r="J643" s="9"/>
      <c r="K643" s="26" t="s">
        <v>9</v>
      </c>
      <c r="L643" s="30">
        <v>6057338.2999999998</v>
      </c>
      <c r="M643" s="9">
        <v>498431.97</v>
      </c>
      <c r="N643" s="9">
        <v>6057401.4000000004</v>
      </c>
      <c r="O643" s="31">
        <v>498337.68</v>
      </c>
      <c r="P643" s="37"/>
      <c r="Q643" s="38"/>
    </row>
    <row r="644" spans="1:17" s="17" customFormat="1" ht="15.75" outlineLevel="1">
      <c r="A644" s="259"/>
      <c r="B644" s="122" t="s">
        <v>921</v>
      </c>
      <c r="C644" s="13" t="s">
        <v>176</v>
      </c>
      <c r="D644" s="111" t="s">
        <v>2567</v>
      </c>
      <c r="E644" s="75">
        <f t="shared" si="21"/>
        <v>393</v>
      </c>
      <c r="F644" s="37"/>
      <c r="G644" s="8">
        <v>393</v>
      </c>
      <c r="H644" s="46"/>
      <c r="I644" s="43">
        <v>5</v>
      </c>
      <c r="J644" s="9"/>
      <c r="K644" s="26" t="s">
        <v>9</v>
      </c>
      <c r="L644" s="30">
        <v>6057338.2999999998</v>
      </c>
      <c r="M644" s="9">
        <v>498431.97</v>
      </c>
      <c r="N644" s="9">
        <v>6057214.7999999998</v>
      </c>
      <c r="O644" s="31">
        <v>498794.97</v>
      </c>
      <c r="P644" s="37"/>
      <c r="Q644" s="38"/>
    </row>
    <row r="645" spans="1:17" s="17" customFormat="1" ht="15.75" outlineLevel="1">
      <c r="A645" s="259"/>
      <c r="B645" s="122" t="s">
        <v>922</v>
      </c>
      <c r="C645" s="190" t="s">
        <v>3052</v>
      </c>
      <c r="D645" s="111" t="s">
        <v>2567</v>
      </c>
      <c r="E645" s="75">
        <f t="shared" si="21"/>
        <v>361</v>
      </c>
      <c r="F645" s="37"/>
      <c r="G645" s="8">
        <v>361</v>
      </c>
      <c r="H645" s="46"/>
      <c r="I645" s="43">
        <v>5</v>
      </c>
      <c r="J645" s="9"/>
      <c r="K645" s="26" t="s">
        <v>20</v>
      </c>
      <c r="L645" s="30">
        <v>6053316.7000000002</v>
      </c>
      <c r="M645" s="9">
        <v>497378.15</v>
      </c>
      <c r="N645" s="9">
        <v>6053007</v>
      </c>
      <c r="O645" s="31">
        <v>497271.84</v>
      </c>
      <c r="P645" s="37"/>
      <c r="Q645" s="38"/>
    </row>
    <row r="646" spans="1:17" s="17" customFormat="1" ht="15.75" outlineLevel="1">
      <c r="A646" s="259"/>
      <c r="B646" s="122" t="s">
        <v>923</v>
      </c>
      <c r="C646" s="190" t="s">
        <v>3053</v>
      </c>
      <c r="D646" s="111" t="s">
        <v>2567</v>
      </c>
      <c r="E646" s="75">
        <f t="shared" si="21"/>
        <v>83</v>
      </c>
      <c r="F646" s="37"/>
      <c r="G646" s="8">
        <v>83</v>
      </c>
      <c r="H646" s="46"/>
      <c r="I646" s="43">
        <v>5</v>
      </c>
      <c r="J646" s="9"/>
      <c r="K646" s="26" t="s">
        <v>20</v>
      </c>
      <c r="L646" s="30">
        <v>6053993.7000000002</v>
      </c>
      <c r="M646" s="9">
        <v>496969.68</v>
      </c>
      <c r="N646" s="9">
        <v>6054044.7999999998</v>
      </c>
      <c r="O646" s="31">
        <v>497035.7</v>
      </c>
      <c r="P646" s="37"/>
      <c r="Q646" s="38"/>
    </row>
    <row r="647" spans="1:17" s="17" customFormat="1" ht="15.75" outlineLevel="1">
      <c r="A647" s="259"/>
      <c r="B647" s="122" t="s">
        <v>924</v>
      </c>
      <c r="C647" s="190" t="s">
        <v>3054</v>
      </c>
      <c r="D647" s="111" t="s">
        <v>2567</v>
      </c>
      <c r="E647" s="75">
        <f t="shared" si="21"/>
        <v>76</v>
      </c>
      <c r="F647" s="37">
        <v>76</v>
      </c>
      <c r="G647" s="8"/>
      <c r="H647" s="46"/>
      <c r="I647" s="43">
        <v>5</v>
      </c>
      <c r="J647" s="9"/>
      <c r="K647" s="26" t="s">
        <v>20</v>
      </c>
      <c r="L647" s="30">
        <v>6053950.2000000002</v>
      </c>
      <c r="M647" s="9">
        <v>496906.45</v>
      </c>
      <c r="N647" s="9">
        <v>6053998.7999999998</v>
      </c>
      <c r="O647" s="31">
        <v>496965.26</v>
      </c>
      <c r="P647" s="37"/>
      <c r="Q647" s="38"/>
    </row>
    <row r="648" spans="1:17" s="17" customFormat="1" ht="31.5" outlineLevel="1">
      <c r="A648" s="259"/>
      <c r="B648" s="122" t="s">
        <v>925</v>
      </c>
      <c r="C648" s="190" t="s">
        <v>3055</v>
      </c>
      <c r="D648" s="111" t="s">
        <v>2567</v>
      </c>
      <c r="E648" s="75">
        <f t="shared" si="21"/>
        <v>136</v>
      </c>
      <c r="F648" s="37"/>
      <c r="G648" s="8">
        <v>136</v>
      </c>
      <c r="H648" s="46"/>
      <c r="I648" s="43">
        <v>5</v>
      </c>
      <c r="J648" s="9"/>
      <c r="K648" s="26" t="s">
        <v>20</v>
      </c>
      <c r="L648" s="30">
        <v>6054616</v>
      </c>
      <c r="M648" s="9">
        <v>495716.5</v>
      </c>
      <c r="N648" s="9">
        <v>6054679.7000000002</v>
      </c>
      <c r="O648" s="31">
        <v>495603.09</v>
      </c>
      <c r="P648" s="37"/>
      <c r="Q648" s="38"/>
    </row>
    <row r="649" spans="1:17" s="17" customFormat="1" ht="31.5" outlineLevel="1">
      <c r="A649" s="259"/>
      <c r="B649" s="122" t="s">
        <v>926</v>
      </c>
      <c r="C649" s="190" t="s">
        <v>3056</v>
      </c>
      <c r="D649" s="111" t="s">
        <v>2567</v>
      </c>
      <c r="E649" s="75">
        <f t="shared" si="21"/>
        <v>109</v>
      </c>
      <c r="F649" s="37"/>
      <c r="G649" s="8">
        <v>109</v>
      </c>
      <c r="H649" s="46"/>
      <c r="I649" s="43">
        <v>4</v>
      </c>
      <c r="J649" s="9"/>
      <c r="K649" s="26" t="s">
        <v>13</v>
      </c>
      <c r="L649" s="30">
        <v>6056423.5999999996</v>
      </c>
      <c r="M649" s="9">
        <v>495383.25</v>
      </c>
      <c r="N649" s="9">
        <v>6058206.4000000004</v>
      </c>
      <c r="O649" s="31">
        <v>493616.3</v>
      </c>
      <c r="P649" s="37"/>
      <c r="Q649" s="38"/>
    </row>
    <row r="650" spans="1:17" s="17" customFormat="1" ht="15.75" outlineLevel="1">
      <c r="A650" s="259"/>
      <c r="B650" s="122" t="s">
        <v>927</v>
      </c>
      <c r="C650" s="190" t="s">
        <v>3057</v>
      </c>
      <c r="D650" s="111" t="s">
        <v>2567</v>
      </c>
      <c r="E650" s="75">
        <f t="shared" si="21"/>
        <v>124</v>
      </c>
      <c r="F650" s="37"/>
      <c r="G650" s="8">
        <v>124</v>
      </c>
      <c r="H650" s="46"/>
      <c r="I650" s="43">
        <v>5</v>
      </c>
      <c r="J650" s="9"/>
      <c r="K650" s="26" t="s">
        <v>20</v>
      </c>
      <c r="L650" s="30">
        <v>6055436.5</v>
      </c>
      <c r="M650" s="9">
        <v>496345.77</v>
      </c>
      <c r="N650" s="9">
        <v>6055326.5999999996</v>
      </c>
      <c r="O650" s="31">
        <v>496397.62</v>
      </c>
      <c r="P650" s="37"/>
      <c r="Q650" s="38"/>
    </row>
    <row r="651" spans="1:17" s="17" customFormat="1" ht="15.75" outlineLevel="1">
      <c r="A651" s="259"/>
      <c r="B651" s="122" t="s">
        <v>928</v>
      </c>
      <c r="C651" s="190" t="s">
        <v>3058</v>
      </c>
      <c r="D651" s="111" t="s">
        <v>2567</v>
      </c>
      <c r="E651" s="75">
        <f t="shared" si="21"/>
        <v>88</v>
      </c>
      <c r="F651" s="37"/>
      <c r="G651" s="8">
        <v>88</v>
      </c>
      <c r="H651" s="46"/>
      <c r="I651" s="43">
        <v>5</v>
      </c>
      <c r="J651" s="9"/>
      <c r="K651" s="26" t="s">
        <v>20</v>
      </c>
      <c r="L651" s="30">
        <v>6055852.0999999996</v>
      </c>
      <c r="M651" s="9">
        <v>496822.09</v>
      </c>
      <c r="N651" s="9">
        <v>6055883.5</v>
      </c>
      <c r="O651" s="31">
        <v>496903.95</v>
      </c>
      <c r="P651" s="37"/>
      <c r="Q651" s="38"/>
    </row>
    <row r="652" spans="1:17" s="17" customFormat="1" ht="15.75" outlineLevel="1">
      <c r="A652" s="259"/>
      <c r="B652" s="122" t="s">
        <v>929</v>
      </c>
      <c r="C652" s="190" t="s">
        <v>3059</v>
      </c>
      <c r="D652" s="111" t="s">
        <v>2567</v>
      </c>
      <c r="E652" s="75">
        <f t="shared" si="21"/>
        <v>158</v>
      </c>
      <c r="F652" s="37"/>
      <c r="G652" s="8">
        <v>158</v>
      </c>
      <c r="H652" s="46"/>
      <c r="I652" s="43">
        <v>5</v>
      </c>
      <c r="J652" s="9"/>
      <c r="K652" s="26" t="s">
        <v>20</v>
      </c>
      <c r="L652" s="30">
        <v>6055796</v>
      </c>
      <c r="M652" s="9">
        <v>495992.18</v>
      </c>
      <c r="N652" s="9">
        <v>6055811.9000000004</v>
      </c>
      <c r="O652" s="31">
        <v>496130.06</v>
      </c>
      <c r="P652" s="37"/>
      <c r="Q652" s="38"/>
    </row>
    <row r="653" spans="1:17" s="17" customFormat="1" ht="15.75" outlineLevel="1">
      <c r="A653" s="259"/>
      <c r="B653" s="122" t="s">
        <v>930</v>
      </c>
      <c r="C653" s="190" t="s">
        <v>3060</v>
      </c>
      <c r="D653" s="111" t="s">
        <v>2567</v>
      </c>
      <c r="E653" s="75">
        <f t="shared" si="21"/>
        <v>221</v>
      </c>
      <c r="F653" s="37"/>
      <c r="G653" s="8">
        <v>221</v>
      </c>
      <c r="H653" s="46"/>
      <c r="I653" s="43">
        <v>5</v>
      </c>
      <c r="J653" s="9"/>
      <c r="K653" s="26" t="s">
        <v>20</v>
      </c>
      <c r="L653" s="30">
        <v>6056268.0999999996</v>
      </c>
      <c r="M653" s="9">
        <v>495960.72</v>
      </c>
      <c r="N653" s="9">
        <v>6056237.4000000004</v>
      </c>
      <c r="O653" s="31">
        <v>496179.39</v>
      </c>
      <c r="P653" s="37"/>
      <c r="Q653" s="38"/>
    </row>
    <row r="654" spans="1:17" s="17" customFormat="1" ht="15.75" outlineLevel="1">
      <c r="A654" s="259"/>
      <c r="B654" s="122" t="s">
        <v>931</v>
      </c>
      <c r="C654" s="190" t="s">
        <v>3061</v>
      </c>
      <c r="D654" s="111" t="s">
        <v>2567</v>
      </c>
      <c r="E654" s="75">
        <f t="shared" si="21"/>
        <v>109</v>
      </c>
      <c r="F654" s="37">
        <v>109</v>
      </c>
      <c r="G654" s="8"/>
      <c r="H654" s="46"/>
      <c r="I654" s="43">
        <v>5</v>
      </c>
      <c r="J654" s="9"/>
      <c r="K654" s="26" t="s">
        <v>20</v>
      </c>
      <c r="L654" s="30">
        <v>6056128.5999999996</v>
      </c>
      <c r="M654" s="9">
        <v>496627.74</v>
      </c>
      <c r="N654" s="9">
        <v>6056137.0999999996</v>
      </c>
      <c r="O654" s="31">
        <v>496518.75</v>
      </c>
      <c r="P654" s="37"/>
      <c r="Q654" s="38"/>
    </row>
    <row r="655" spans="1:17" s="17" customFormat="1" ht="15.75" outlineLevel="1">
      <c r="A655" s="259"/>
      <c r="B655" s="122" t="s">
        <v>932</v>
      </c>
      <c r="C655" s="190" t="s">
        <v>3062</v>
      </c>
      <c r="D655" s="111" t="s">
        <v>2567</v>
      </c>
      <c r="E655" s="75">
        <f t="shared" si="21"/>
        <v>317</v>
      </c>
      <c r="F655" s="37">
        <v>317</v>
      </c>
      <c r="G655" s="8"/>
      <c r="H655" s="46"/>
      <c r="I655" s="43">
        <v>5</v>
      </c>
      <c r="J655" s="9"/>
      <c r="K655" s="26" t="s">
        <v>20</v>
      </c>
      <c r="L655" s="30">
        <v>6056172.2000000002</v>
      </c>
      <c r="M655" s="9">
        <v>497176.76</v>
      </c>
      <c r="N655" s="9">
        <v>6056381.7000000002</v>
      </c>
      <c r="O655" s="31">
        <v>496954.03</v>
      </c>
      <c r="P655" s="37" t="s">
        <v>2229</v>
      </c>
      <c r="Q655" s="38"/>
    </row>
    <row r="656" spans="1:17" s="17" customFormat="1" ht="15.75" outlineLevel="1">
      <c r="A656" s="259"/>
      <c r="B656" s="122" t="s">
        <v>933</v>
      </c>
      <c r="C656" s="190" t="s">
        <v>3063</v>
      </c>
      <c r="D656" s="111" t="s">
        <v>2567</v>
      </c>
      <c r="E656" s="75">
        <f t="shared" si="21"/>
        <v>120</v>
      </c>
      <c r="F656" s="37">
        <v>120</v>
      </c>
      <c r="G656" s="8"/>
      <c r="H656" s="46"/>
      <c r="I656" s="43">
        <v>5</v>
      </c>
      <c r="J656" s="9"/>
      <c r="K656" s="26" t="s">
        <v>20</v>
      </c>
      <c r="L656" s="30">
        <v>6056699.5999999996</v>
      </c>
      <c r="M656" s="9">
        <v>496659.14</v>
      </c>
      <c r="N656" s="9">
        <v>6056692.0999999996</v>
      </c>
      <c r="O656" s="31">
        <v>496779.13</v>
      </c>
      <c r="P656" s="37"/>
      <c r="Q656" s="38"/>
    </row>
    <row r="657" spans="1:17" s="17" customFormat="1" ht="15.75" outlineLevel="1">
      <c r="A657" s="259"/>
      <c r="B657" s="122" t="s">
        <v>934</v>
      </c>
      <c r="C657" s="190" t="s">
        <v>3064</v>
      </c>
      <c r="D657" s="111" t="s">
        <v>2567</v>
      </c>
      <c r="E657" s="75">
        <f t="shared" si="21"/>
        <v>147</v>
      </c>
      <c r="F657" s="37"/>
      <c r="G657" s="8">
        <v>147</v>
      </c>
      <c r="H657" s="46"/>
      <c r="I657" s="43">
        <v>5</v>
      </c>
      <c r="J657" s="9"/>
      <c r="K657" s="26" t="s">
        <v>20</v>
      </c>
      <c r="L657" s="30">
        <v>6056911.7000000002</v>
      </c>
      <c r="M657" s="9">
        <v>496668.25</v>
      </c>
      <c r="N657" s="9">
        <v>6056914.4000000004</v>
      </c>
      <c r="O657" s="31">
        <v>496487.59</v>
      </c>
      <c r="P657" s="37"/>
      <c r="Q657" s="38"/>
    </row>
    <row r="658" spans="1:17" s="17" customFormat="1" ht="15.75" outlineLevel="1">
      <c r="A658" s="259"/>
      <c r="B658" s="122" t="s">
        <v>2228</v>
      </c>
      <c r="C658" s="190" t="s">
        <v>3065</v>
      </c>
      <c r="D658" s="111" t="s">
        <v>2795</v>
      </c>
      <c r="E658" s="75">
        <f t="shared" si="21"/>
        <v>274</v>
      </c>
      <c r="F658" s="37">
        <v>74</v>
      </c>
      <c r="G658" s="8">
        <v>200</v>
      </c>
      <c r="H658" s="46"/>
      <c r="I658" s="43">
        <v>5</v>
      </c>
      <c r="J658" s="9"/>
      <c r="K658" s="26" t="s">
        <v>20</v>
      </c>
      <c r="L658" s="30">
        <v>6057050.7999999998</v>
      </c>
      <c r="M658" s="9">
        <v>496501.38</v>
      </c>
      <c r="N658" s="9">
        <v>6057142</v>
      </c>
      <c r="O658" s="31">
        <v>496677.75</v>
      </c>
      <c r="P658" s="37"/>
      <c r="Q658" s="38"/>
    </row>
    <row r="659" spans="1:17" s="17" customFormat="1" ht="15.75" outlineLevel="1">
      <c r="A659" s="259"/>
      <c r="B659" s="122" t="s">
        <v>935</v>
      </c>
      <c r="C659" s="190" t="s">
        <v>3066</v>
      </c>
      <c r="D659" s="111" t="s">
        <v>2567</v>
      </c>
      <c r="E659" s="75">
        <f t="shared" si="21"/>
        <v>124</v>
      </c>
      <c r="F659" s="37">
        <v>124</v>
      </c>
      <c r="G659" s="8"/>
      <c r="H659" s="46"/>
      <c r="I659" s="43">
        <v>5</v>
      </c>
      <c r="J659" s="9"/>
      <c r="K659" s="26" t="s">
        <v>20</v>
      </c>
      <c r="L659" s="30">
        <v>6056754.9000000004</v>
      </c>
      <c r="M659" s="9">
        <v>496781.5</v>
      </c>
      <c r="N659" s="9">
        <v>6056863.7999999998</v>
      </c>
      <c r="O659" s="31">
        <v>496956.1</v>
      </c>
      <c r="P659" s="37"/>
      <c r="Q659" s="38"/>
    </row>
    <row r="660" spans="1:17" s="17" customFormat="1" ht="15.75" outlineLevel="1">
      <c r="A660" s="259"/>
      <c r="B660" s="122" t="s">
        <v>936</v>
      </c>
      <c r="C660" s="190" t="s">
        <v>3067</v>
      </c>
      <c r="D660" s="111" t="s">
        <v>2567</v>
      </c>
      <c r="E660" s="75">
        <f t="shared" si="21"/>
        <v>153</v>
      </c>
      <c r="F660" s="37">
        <v>153</v>
      </c>
      <c r="G660" s="8"/>
      <c r="H660" s="46"/>
      <c r="I660" s="43">
        <v>5</v>
      </c>
      <c r="J660" s="9"/>
      <c r="K660" s="26" t="s">
        <v>20</v>
      </c>
      <c r="L660" s="30">
        <v>6056863.7999999998</v>
      </c>
      <c r="M660" s="9">
        <v>496956.06</v>
      </c>
      <c r="N660" s="9">
        <v>6057015.7000000002</v>
      </c>
      <c r="O660" s="31">
        <v>496975.03</v>
      </c>
      <c r="P660" s="37"/>
      <c r="Q660" s="38"/>
    </row>
    <row r="661" spans="1:17" s="17" customFormat="1" ht="15.75" outlineLevel="1">
      <c r="A661" s="259"/>
      <c r="B661" s="122" t="s">
        <v>937</v>
      </c>
      <c r="C661" s="190" t="s">
        <v>3068</v>
      </c>
      <c r="D661" s="111" t="s">
        <v>2567</v>
      </c>
      <c r="E661" s="75">
        <f t="shared" si="21"/>
        <v>110</v>
      </c>
      <c r="F661" s="37">
        <v>110</v>
      </c>
      <c r="G661" s="8"/>
      <c r="H661" s="46"/>
      <c r="I661" s="43">
        <v>5</v>
      </c>
      <c r="J661" s="9"/>
      <c r="K661" s="26" t="s">
        <v>20</v>
      </c>
      <c r="L661" s="30">
        <v>6056945.5999999996</v>
      </c>
      <c r="M661" s="9">
        <v>497153.9</v>
      </c>
      <c r="N661" s="9">
        <v>6057054.4000000004</v>
      </c>
      <c r="O661" s="31">
        <v>497160.3</v>
      </c>
      <c r="P661" s="37"/>
      <c r="Q661" s="38"/>
    </row>
    <row r="662" spans="1:17" s="17" customFormat="1" ht="15.75" outlineLevel="1">
      <c r="A662" s="259"/>
      <c r="B662" s="122" t="s">
        <v>938</v>
      </c>
      <c r="C662" s="190" t="s">
        <v>3069</v>
      </c>
      <c r="D662" s="111" t="s">
        <v>2567</v>
      </c>
      <c r="E662" s="75">
        <f t="shared" si="21"/>
        <v>149</v>
      </c>
      <c r="F662" s="37">
        <v>149</v>
      </c>
      <c r="G662" s="8"/>
      <c r="H662" s="46"/>
      <c r="I662" s="43">
        <v>8</v>
      </c>
      <c r="J662" s="9"/>
      <c r="K662" s="26" t="s">
        <v>9</v>
      </c>
      <c r="L662" s="30">
        <v>6056670.4000000004</v>
      </c>
      <c r="M662" s="9">
        <v>497396.11</v>
      </c>
      <c r="N662" s="9">
        <v>6056773.4000000004</v>
      </c>
      <c r="O662" s="31">
        <v>497503.54</v>
      </c>
      <c r="P662" s="37"/>
      <c r="Q662" s="38"/>
    </row>
    <row r="663" spans="1:17" s="17" customFormat="1" ht="15.75" outlineLevel="1">
      <c r="A663" s="259"/>
      <c r="B663" s="122" t="s">
        <v>939</v>
      </c>
      <c r="C663" s="190" t="s">
        <v>3070</v>
      </c>
      <c r="D663" s="111" t="s">
        <v>2567</v>
      </c>
      <c r="E663" s="75">
        <f t="shared" si="21"/>
        <v>327</v>
      </c>
      <c r="F663" s="37">
        <v>117</v>
      </c>
      <c r="G663" s="8">
        <v>210</v>
      </c>
      <c r="H663" s="46"/>
      <c r="I663" s="43">
        <v>5</v>
      </c>
      <c r="J663" s="9"/>
      <c r="K663" s="26" t="s">
        <v>20</v>
      </c>
      <c r="L663" s="30">
        <v>6057017</v>
      </c>
      <c r="M663" s="9">
        <v>497431.21</v>
      </c>
      <c r="N663" s="9">
        <v>6057184.9000000004</v>
      </c>
      <c r="O663" s="31">
        <v>497695.09</v>
      </c>
      <c r="P663" s="37"/>
      <c r="Q663" s="38"/>
    </row>
    <row r="664" spans="1:17" s="17" customFormat="1" ht="15.75" outlineLevel="1">
      <c r="A664" s="259"/>
      <c r="B664" s="122" t="s">
        <v>940</v>
      </c>
      <c r="C664" s="190" t="s">
        <v>3071</v>
      </c>
      <c r="D664" s="111" t="s">
        <v>2567</v>
      </c>
      <c r="E664" s="75">
        <f t="shared" ref="E664:E695" si="22">SUM(F664:H664)</f>
        <v>401</v>
      </c>
      <c r="F664" s="37"/>
      <c r="G664" s="8">
        <v>401</v>
      </c>
      <c r="H664" s="46"/>
      <c r="I664" s="43">
        <v>4</v>
      </c>
      <c r="J664" s="9"/>
      <c r="K664" s="26" t="s">
        <v>13</v>
      </c>
      <c r="L664" s="30">
        <v>6056901.4000000004</v>
      </c>
      <c r="M664" s="9">
        <v>498006.58</v>
      </c>
      <c r="N664" s="9">
        <v>6057191.5</v>
      </c>
      <c r="O664" s="31">
        <v>497993.76</v>
      </c>
      <c r="P664" s="37"/>
      <c r="Q664" s="38"/>
    </row>
    <row r="665" spans="1:17" s="17" customFormat="1" ht="15.75" outlineLevel="1">
      <c r="A665" s="259"/>
      <c r="B665" s="122" t="s">
        <v>2300</v>
      </c>
      <c r="C665" s="190" t="s">
        <v>3072</v>
      </c>
      <c r="D665" s="111" t="s">
        <v>2796</v>
      </c>
      <c r="E665" s="75">
        <f t="shared" si="22"/>
        <v>2602</v>
      </c>
      <c r="F665" s="37"/>
      <c r="G665" s="8">
        <v>1730</v>
      </c>
      <c r="H665" s="46">
        <v>872</v>
      </c>
      <c r="I665" s="43">
        <v>4</v>
      </c>
      <c r="J665" s="9"/>
      <c r="K665" s="26" t="s">
        <v>13</v>
      </c>
      <c r="L665" s="30" t="s">
        <v>2230</v>
      </c>
      <c r="M665" s="9" t="s">
        <v>2231</v>
      </c>
      <c r="N665" s="9" t="s">
        <v>2232</v>
      </c>
      <c r="O665" s="31" t="s">
        <v>2233</v>
      </c>
      <c r="P665" s="37"/>
      <c r="Q665" s="38"/>
    </row>
    <row r="666" spans="1:17" s="17" customFormat="1" ht="15.75" outlineLevel="1">
      <c r="A666" s="259"/>
      <c r="B666" s="122" t="s">
        <v>2241</v>
      </c>
      <c r="C666" s="190" t="s">
        <v>3073</v>
      </c>
      <c r="D666" s="111" t="s">
        <v>2797</v>
      </c>
      <c r="E666" s="75">
        <f t="shared" si="22"/>
        <v>916</v>
      </c>
      <c r="F666" s="37"/>
      <c r="G666" s="8">
        <v>916</v>
      </c>
      <c r="H666" s="46"/>
      <c r="I666" s="43">
        <v>5</v>
      </c>
      <c r="J666" s="9"/>
      <c r="K666" s="26" t="s">
        <v>20</v>
      </c>
      <c r="L666" s="30">
        <v>6057947.9000000004</v>
      </c>
      <c r="M666" s="9">
        <v>493777.5</v>
      </c>
      <c r="N666" s="9">
        <v>6058486</v>
      </c>
      <c r="O666" s="31">
        <v>494442.74</v>
      </c>
      <c r="P666" s="37"/>
      <c r="Q666" s="38"/>
    </row>
    <row r="667" spans="1:17" s="17" customFormat="1" ht="15.75" outlineLevel="1">
      <c r="A667" s="259"/>
      <c r="B667" s="122" t="s">
        <v>2301</v>
      </c>
      <c r="C667" s="190" t="s">
        <v>3074</v>
      </c>
      <c r="D667" s="111" t="s">
        <v>2798</v>
      </c>
      <c r="E667" s="75">
        <f t="shared" si="22"/>
        <v>909</v>
      </c>
      <c r="F667" s="37"/>
      <c r="G667" s="8">
        <v>909</v>
      </c>
      <c r="H667" s="46"/>
      <c r="I667" s="43">
        <v>4</v>
      </c>
      <c r="J667" s="9"/>
      <c r="K667" s="26" t="s">
        <v>13</v>
      </c>
      <c r="L667" s="30">
        <v>6058479.7000000002</v>
      </c>
      <c r="M667" s="9">
        <v>502688.68</v>
      </c>
      <c r="N667" s="9">
        <v>6058633.5</v>
      </c>
      <c r="O667" s="31">
        <v>501981.13</v>
      </c>
      <c r="P667" s="37"/>
      <c r="Q667" s="38"/>
    </row>
    <row r="668" spans="1:17" s="17" customFormat="1" ht="15.75" outlineLevel="1">
      <c r="A668" s="259"/>
      <c r="B668" s="122" t="s">
        <v>2302</v>
      </c>
      <c r="C668" s="190" t="s">
        <v>3075</v>
      </c>
      <c r="D668" s="111" t="s">
        <v>2590</v>
      </c>
      <c r="E668" s="75">
        <f t="shared" si="22"/>
        <v>487</v>
      </c>
      <c r="F668" s="37"/>
      <c r="G668" s="8"/>
      <c r="H668" s="46">
        <v>487</v>
      </c>
      <c r="I668" s="43">
        <v>4</v>
      </c>
      <c r="J668" s="9"/>
      <c r="K668" s="26" t="s">
        <v>13</v>
      </c>
      <c r="L668" s="30">
        <v>6057652.2000000002</v>
      </c>
      <c r="M668" s="9">
        <v>494031.42</v>
      </c>
      <c r="N668" s="9">
        <v>6057865</v>
      </c>
      <c r="O668" s="31">
        <v>494420.03</v>
      </c>
      <c r="P668" s="37"/>
      <c r="Q668" s="38"/>
    </row>
    <row r="669" spans="1:17" s="17" customFormat="1" ht="15.75" outlineLevel="1">
      <c r="A669" s="259"/>
      <c r="B669" s="122" t="s">
        <v>2303</v>
      </c>
      <c r="C669" s="190" t="s">
        <v>3076</v>
      </c>
      <c r="D669" s="111" t="s">
        <v>2798</v>
      </c>
      <c r="E669" s="75">
        <f t="shared" si="22"/>
        <v>344</v>
      </c>
      <c r="F669" s="37"/>
      <c r="G669" s="8">
        <v>344</v>
      </c>
      <c r="H669" s="46"/>
      <c r="I669" s="43">
        <v>4</v>
      </c>
      <c r="J669" s="9"/>
      <c r="K669" s="26" t="s">
        <v>13</v>
      </c>
      <c r="L669" s="30">
        <v>6058717</v>
      </c>
      <c r="M669" s="9">
        <v>502758.36</v>
      </c>
      <c r="N669" s="9">
        <v>6058512.9000000004</v>
      </c>
      <c r="O669" s="31">
        <v>502481.75</v>
      </c>
      <c r="P669" s="37"/>
      <c r="Q669" s="38"/>
    </row>
    <row r="670" spans="1:17" s="17" customFormat="1" ht="15.75" outlineLevel="1">
      <c r="A670" s="259"/>
      <c r="B670" s="122" t="s">
        <v>2304</v>
      </c>
      <c r="C670" s="13" t="s">
        <v>941</v>
      </c>
      <c r="D670" s="111" t="s">
        <v>2590</v>
      </c>
      <c r="E670" s="75">
        <f t="shared" si="22"/>
        <v>893</v>
      </c>
      <c r="F670" s="37"/>
      <c r="G670" s="8">
        <v>893</v>
      </c>
      <c r="H670" s="46"/>
      <c r="I670" s="43">
        <v>3</v>
      </c>
      <c r="J670" s="9"/>
      <c r="K670" s="26" t="s">
        <v>20</v>
      </c>
      <c r="L670" s="30">
        <v>6057678.7000000002</v>
      </c>
      <c r="M670" s="9">
        <v>495484.05</v>
      </c>
      <c r="N670" s="9">
        <v>6058086.2000000002</v>
      </c>
      <c r="O670" s="31">
        <v>494980.81</v>
      </c>
      <c r="P670" s="37"/>
      <c r="Q670" s="38"/>
    </row>
    <row r="671" spans="1:17" s="17" customFormat="1" ht="15.75" outlineLevel="1">
      <c r="A671" s="259"/>
      <c r="B671" s="122" t="s">
        <v>2305</v>
      </c>
      <c r="C671" s="190" t="s">
        <v>3077</v>
      </c>
      <c r="D671" s="111" t="s">
        <v>2591</v>
      </c>
      <c r="E671" s="75">
        <f t="shared" si="22"/>
        <v>275</v>
      </c>
      <c r="F671" s="37"/>
      <c r="G671" s="8">
        <v>275</v>
      </c>
      <c r="H671" s="46"/>
      <c r="I671" s="43">
        <v>3</v>
      </c>
      <c r="J671" s="9"/>
      <c r="K671" s="26" t="s">
        <v>73</v>
      </c>
      <c r="L671" s="30">
        <v>6057876.4000000004</v>
      </c>
      <c r="M671" s="9">
        <v>504179</v>
      </c>
      <c r="N671" s="9">
        <v>6057966.4000000004</v>
      </c>
      <c r="O671" s="31">
        <v>503919.41</v>
      </c>
      <c r="P671" s="37"/>
      <c r="Q671" s="38"/>
    </row>
    <row r="672" spans="1:17" s="17" customFormat="1" ht="15.75" outlineLevel="1">
      <c r="A672" s="259"/>
      <c r="B672" s="122" t="s">
        <v>2029</v>
      </c>
      <c r="C672" s="13" t="s">
        <v>668</v>
      </c>
      <c r="D672" s="111" t="s">
        <v>2590</v>
      </c>
      <c r="E672" s="75">
        <f t="shared" si="22"/>
        <v>3410</v>
      </c>
      <c r="F672" s="37">
        <v>23</v>
      </c>
      <c r="G672" s="8">
        <f>2210+712</f>
        <v>2922</v>
      </c>
      <c r="H672" s="46">
        <v>465</v>
      </c>
      <c r="I672" s="189" t="s">
        <v>3351</v>
      </c>
      <c r="J672" s="188" t="s">
        <v>3580</v>
      </c>
      <c r="K672" s="26" t="s">
        <v>2191</v>
      </c>
      <c r="L672" s="30">
        <v>6058075.0599999996</v>
      </c>
      <c r="M672" s="9">
        <v>496624.4</v>
      </c>
      <c r="N672" s="9">
        <v>6057907.9100000001</v>
      </c>
      <c r="O672" s="31">
        <v>494434.22</v>
      </c>
      <c r="P672" s="37" t="s">
        <v>2030</v>
      </c>
      <c r="Q672" s="38">
        <v>440053062790</v>
      </c>
    </row>
    <row r="673" spans="1:17" s="17" customFormat="1" ht="15.75" outlineLevel="1">
      <c r="A673" s="259"/>
      <c r="B673" s="122" t="s">
        <v>2306</v>
      </c>
      <c r="C673" s="190" t="s">
        <v>3078</v>
      </c>
      <c r="D673" s="111" t="s">
        <v>2602</v>
      </c>
      <c r="E673" s="75">
        <f t="shared" si="22"/>
        <v>649</v>
      </c>
      <c r="F673" s="37"/>
      <c r="G673" s="8"/>
      <c r="H673" s="46">
        <v>649</v>
      </c>
      <c r="I673" s="43">
        <v>3</v>
      </c>
      <c r="J673" s="9"/>
      <c r="K673" s="26" t="s">
        <v>73</v>
      </c>
      <c r="L673" s="30">
        <v>6059247.5</v>
      </c>
      <c r="M673" s="9">
        <v>495544.69</v>
      </c>
      <c r="N673" s="9">
        <v>6058676.5999999996</v>
      </c>
      <c r="O673" s="31">
        <v>495239.29</v>
      </c>
      <c r="P673" s="37"/>
      <c r="Q673" s="38"/>
    </row>
    <row r="674" spans="1:17" s="17" customFormat="1" ht="15.75" outlineLevel="1">
      <c r="A674" s="259"/>
      <c r="B674" s="122" t="s">
        <v>2307</v>
      </c>
      <c r="C674" s="190" t="s">
        <v>3079</v>
      </c>
      <c r="D674" s="111" t="s">
        <v>2590</v>
      </c>
      <c r="E674" s="75">
        <f t="shared" si="22"/>
        <v>576</v>
      </c>
      <c r="F674" s="37"/>
      <c r="G674" s="8">
        <v>576</v>
      </c>
      <c r="H674" s="46"/>
      <c r="I674" s="43">
        <v>5</v>
      </c>
      <c r="J674" s="9"/>
      <c r="K674" s="26" t="s">
        <v>20</v>
      </c>
      <c r="L674" s="30">
        <v>6058851.9000000004</v>
      </c>
      <c r="M674" s="9">
        <v>496269.64</v>
      </c>
      <c r="N674" s="9">
        <v>6058351.9000000004</v>
      </c>
      <c r="O674" s="31">
        <v>495984.44</v>
      </c>
      <c r="P674" s="37"/>
      <c r="Q674" s="38"/>
    </row>
    <row r="675" spans="1:17" s="17" customFormat="1" ht="15.75" outlineLevel="1">
      <c r="A675" s="259"/>
      <c r="B675" s="122" t="s">
        <v>2308</v>
      </c>
      <c r="C675" s="190" t="s">
        <v>3080</v>
      </c>
      <c r="D675" s="111" t="s">
        <v>2590</v>
      </c>
      <c r="E675" s="75">
        <f t="shared" si="22"/>
        <v>535</v>
      </c>
      <c r="F675" s="37"/>
      <c r="G675" s="8">
        <v>535</v>
      </c>
      <c r="H675" s="46"/>
      <c r="I675" s="43">
        <v>5</v>
      </c>
      <c r="J675" s="9"/>
      <c r="K675" s="26" t="s">
        <v>20</v>
      </c>
      <c r="L675" s="30">
        <v>6058851.9000000004</v>
      </c>
      <c r="M675" s="9">
        <v>496269.64</v>
      </c>
      <c r="N675" s="9">
        <v>6059313</v>
      </c>
      <c r="O675" s="31">
        <v>496540</v>
      </c>
      <c r="P675" s="37"/>
      <c r="Q675" s="38"/>
    </row>
    <row r="676" spans="1:17" s="17" customFormat="1" ht="15.75" outlineLevel="1">
      <c r="A676" s="259"/>
      <c r="B676" s="122" t="s">
        <v>2309</v>
      </c>
      <c r="C676" s="190" t="s">
        <v>3081</v>
      </c>
      <c r="D676" s="111" t="s">
        <v>2592</v>
      </c>
      <c r="E676" s="75">
        <f t="shared" si="22"/>
        <v>1111</v>
      </c>
      <c r="F676" s="37"/>
      <c r="G676" s="8"/>
      <c r="H676" s="46">
        <v>1111</v>
      </c>
      <c r="I676" s="43">
        <v>4</v>
      </c>
      <c r="J676" s="9"/>
      <c r="K676" s="26" t="s">
        <v>13</v>
      </c>
      <c r="L676" s="30">
        <v>6059742.5999999996</v>
      </c>
      <c r="M676" s="9">
        <v>496419.84000000003</v>
      </c>
      <c r="N676" s="9">
        <v>6060068</v>
      </c>
      <c r="O676" s="31">
        <v>495550.02</v>
      </c>
      <c r="P676" s="37"/>
      <c r="Q676" s="38"/>
    </row>
    <row r="677" spans="1:17" s="17" customFormat="1" ht="15.75" outlineLevel="1">
      <c r="A677" s="259"/>
      <c r="B677" s="122" t="s">
        <v>2021</v>
      </c>
      <c r="C677" s="13" t="s">
        <v>942</v>
      </c>
      <c r="D677" s="111" t="s">
        <v>2799</v>
      </c>
      <c r="E677" s="75">
        <f t="shared" si="22"/>
        <v>4330</v>
      </c>
      <c r="F677" s="37"/>
      <c r="G677" s="8">
        <v>4330</v>
      </c>
      <c r="H677" s="46"/>
      <c r="I677" s="43">
        <v>6.4</v>
      </c>
      <c r="J677" s="9">
        <v>12</v>
      </c>
      <c r="K677" s="26" t="s">
        <v>9</v>
      </c>
      <c r="L677" s="30">
        <v>6059148.0499999998</v>
      </c>
      <c r="M677" s="9">
        <v>496753.68</v>
      </c>
      <c r="N677" s="9">
        <v>6063059.6699999999</v>
      </c>
      <c r="O677" s="31">
        <v>495579.6</v>
      </c>
      <c r="P677" s="37" t="s">
        <v>2022</v>
      </c>
      <c r="Q677" s="38">
        <v>440053067786</v>
      </c>
    </row>
    <row r="678" spans="1:17" s="17" customFormat="1" ht="15.75" outlineLevel="1">
      <c r="A678" s="259"/>
      <c r="B678" s="122" t="s">
        <v>2310</v>
      </c>
      <c r="C678" s="13" t="s">
        <v>319</v>
      </c>
      <c r="D678" s="111" t="s">
        <v>2593</v>
      </c>
      <c r="E678" s="75">
        <f t="shared" si="22"/>
        <v>526</v>
      </c>
      <c r="F678" s="37"/>
      <c r="G678" s="8">
        <v>526</v>
      </c>
      <c r="H678" s="46"/>
      <c r="I678" s="43">
        <v>5</v>
      </c>
      <c r="J678" s="9"/>
      <c r="K678" s="26" t="s">
        <v>20</v>
      </c>
      <c r="L678" s="30">
        <v>6061167.9000000004</v>
      </c>
      <c r="M678" s="9">
        <v>495932.66</v>
      </c>
      <c r="N678" s="9">
        <v>6061469.7999999998</v>
      </c>
      <c r="O678" s="31">
        <v>496361.87</v>
      </c>
      <c r="P678" s="37"/>
      <c r="Q678" s="38"/>
    </row>
    <row r="679" spans="1:17" s="17" customFormat="1" ht="15.75" outlineLevel="1">
      <c r="A679" s="259"/>
      <c r="B679" s="122" t="s">
        <v>2311</v>
      </c>
      <c r="C679" s="13" t="s">
        <v>943</v>
      </c>
      <c r="D679" s="111" t="s">
        <v>2592</v>
      </c>
      <c r="E679" s="75">
        <f t="shared" si="22"/>
        <v>1432</v>
      </c>
      <c r="F679" s="37"/>
      <c r="G679" s="8">
        <v>1432</v>
      </c>
      <c r="H679" s="46"/>
      <c r="I679" s="43">
        <v>3.5</v>
      </c>
      <c r="J679" s="9"/>
      <c r="K679" s="26" t="s">
        <v>20</v>
      </c>
      <c r="L679" s="30">
        <v>6059779</v>
      </c>
      <c r="M679" s="9">
        <v>496955.75</v>
      </c>
      <c r="N679" s="9">
        <v>6060773.9000000004</v>
      </c>
      <c r="O679" s="31">
        <v>496784.86</v>
      </c>
      <c r="P679" s="37"/>
      <c r="Q679" s="38"/>
    </row>
    <row r="680" spans="1:17" s="17" customFormat="1" ht="15.75" outlineLevel="1">
      <c r="A680" s="259"/>
      <c r="B680" s="122" t="s">
        <v>2312</v>
      </c>
      <c r="C680" s="13" t="s">
        <v>944</v>
      </c>
      <c r="D680" s="111" t="s">
        <v>2593</v>
      </c>
      <c r="E680" s="75">
        <f t="shared" si="22"/>
        <v>1535</v>
      </c>
      <c r="F680" s="37"/>
      <c r="G680" s="8">
        <v>1535</v>
      </c>
      <c r="H680" s="46"/>
      <c r="I680" s="43">
        <v>3</v>
      </c>
      <c r="J680" s="9"/>
      <c r="K680" s="26" t="s">
        <v>20</v>
      </c>
      <c r="L680" s="30">
        <v>6060974.5999999996</v>
      </c>
      <c r="M680" s="9">
        <v>497446.57</v>
      </c>
      <c r="N680" s="9">
        <v>6062179.9000000004</v>
      </c>
      <c r="O680" s="31">
        <v>496724.15</v>
      </c>
      <c r="P680" s="37"/>
      <c r="Q680" s="38"/>
    </row>
    <row r="681" spans="1:17" s="17" customFormat="1" ht="15.75" outlineLevel="1">
      <c r="A681" s="259"/>
      <c r="B681" s="122" t="s">
        <v>2313</v>
      </c>
      <c r="C681" s="13" t="s">
        <v>857</v>
      </c>
      <c r="D681" s="111" t="s">
        <v>2594</v>
      </c>
      <c r="E681" s="75">
        <f t="shared" si="22"/>
        <v>629</v>
      </c>
      <c r="F681" s="37"/>
      <c r="G681" s="8">
        <v>629</v>
      </c>
      <c r="H681" s="46"/>
      <c r="I681" s="189" t="s">
        <v>3262</v>
      </c>
      <c r="J681" s="9"/>
      <c r="K681" s="26" t="s">
        <v>20</v>
      </c>
      <c r="L681" s="30">
        <v>6056506</v>
      </c>
      <c r="M681" s="9">
        <v>496017.06</v>
      </c>
      <c r="N681" s="9">
        <v>6057079.7999999998</v>
      </c>
      <c r="O681" s="31">
        <v>495922.25</v>
      </c>
      <c r="P681" s="37"/>
      <c r="Q681" s="38"/>
    </row>
    <row r="682" spans="1:17" s="17" customFormat="1" ht="15.75" outlineLevel="1">
      <c r="A682" s="259"/>
      <c r="B682" s="122" t="s">
        <v>2234</v>
      </c>
      <c r="C682" s="13" t="s">
        <v>945</v>
      </c>
      <c r="D682" s="111" t="s">
        <v>2594</v>
      </c>
      <c r="E682" s="75">
        <f t="shared" si="22"/>
        <v>550</v>
      </c>
      <c r="F682" s="37">
        <v>550</v>
      </c>
      <c r="G682" s="8"/>
      <c r="H682" s="46"/>
      <c r="I682" s="43">
        <v>5</v>
      </c>
      <c r="J682" s="9"/>
      <c r="K682" s="26" t="s">
        <v>20</v>
      </c>
      <c r="L682" s="30">
        <v>6056744.4000000004</v>
      </c>
      <c r="M682" s="9">
        <v>496052.13</v>
      </c>
      <c r="N682" s="9">
        <v>6057050.7999999998</v>
      </c>
      <c r="O682" s="31">
        <v>496501.38</v>
      </c>
      <c r="P682" s="37"/>
      <c r="Q682" s="38"/>
    </row>
    <row r="683" spans="1:17" s="17" customFormat="1" ht="15.75" outlineLevel="1">
      <c r="A683" s="259"/>
      <c r="B683" s="122" t="s">
        <v>2235</v>
      </c>
      <c r="C683" s="13" t="s">
        <v>402</v>
      </c>
      <c r="D683" s="111" t="s">
        <v>2800</v>
      </c>
      <c r="E683" s="75">
        <f t="shared" si="22"/>
        <v>722</v>
      </c>
      <c r="F683" s="37">
        <v>722</v>
      </c>
      <c r="G683" s="8"/>
      <c r="H683" s="46"/>
      <c r="I683" s="43">
        <v>9</v>
      </c>
      <c r="J683" s="9"/>
      <c r="K683" s="26" t="s">
        <v>9</v>
      </c>
      <c r="L683" s="30">
        <v>6057356.0999999996</v>
      </c>
      <c r="M683" s="9">
        <v>496683.69</v>
      </c>
      <c r="N683" s="9">
        <v>6058064</v>
      </c>
      <c r="O683" s="31">
        <v>496655.5</v>
      </c>
      <c r="P683" s="37"/>
      <c r="Q683" s="38"/>
    </row>
    <row r="684" spans="1:17" s="17" customFormat="1" ht="15.75" outlineLevel="1">
      <c r="A684" s="259"/>
      <c r="B684" s="122" t="s">
        <v>2236</v>
      </c>
      <c r="C684" s="190" t="s">
        <v>3082</v>
      </c>
      <c r="D684" s="111" t="s">
        <v>2595</v>
      </c>
      <c r="E684" s="75">
        <f t="shared" si="22"/>
        <v>228</v>
      </c>
      <c r="F684" s="37">
        <v>228</v>
      </c>
      <c r="G684" s="8"/>
      <c r="H684" s="46"/>
      <c r="I684" s="189" t="s">
        <v>3352</v>
      </c>
      <c r="J684" s="9"/>
      <c r="K684" s="26" t="s">
        <v>20</v>
      </c>
      <c r="L684" s="30">
        <v>6059372.7000000002</v>
      </c>
      <c r="M684" s="9">
        <v>497363.31</v>
      </c>
      <c r="N684" s="9">
        <v>6059184.2999999998</v>
      </c>
      <c r="O684" s="31">
        <v>497235.53</v>
      </c>
      <c r="P684" s="37"/>
      <c r="Q684" s="38"/>
    </row>
    <row r="685" spans="1:17" s="17" customFormat="1" ht="15.75" outlineLevel="1">
      <c r="A685" s="259"/>
      <c r="B685" s="122" t="s">
        <v>2237</v>
      </c>
      <c r="C685" s="13" t="s">
        <v>119</v>
      </c>
      <c r="D685" s="111" t="s">
        <v>2595</v>
      </c>
      <c r="E685" s="75">
        <f t="shared" si="22"/>
        <v>565</v>
      </c>
      <c r="F685" s="37">
        <v>565</v>
      </c>
      <c r="G685" s="8"/>
      <c r="H685" s="46"/>
      <c r="I685" s="43">
        <v>6</v>
      </c>
      <c r="J685" s="9"/>
      <c r="K685" s="26" t="s">
        <v>9</v>
      </c>
      <c r="L685" s="30">
        <v>6058806.0999999996</v>
      </c>
      <c r="M685" s="9">
        <v>497940.35</v>
      </c>
      <c r="N685" s="9">
        <v>6058951.5</v>
      </c>
      <c r="O685" s="31">
        <v>497524.5</v>
      </c>
      <c r="P685" s="37"/>
      <c r="Q685" s="38"/>
    </row>
    <row r="686" spans="1:17" s="17" customFormat="1" ht="15.75" outlineLevel="1">
      <c r="A686" s="259"/>
      <c r="B686" s="122" t="s">
        <v>2056</v>
      </c>
      <c r="C686" s="13" t="s">
        <v>946</v>
      </c>
      <c r="D686" s="111" t="s">
        <v>2595</v>
      </c>
      <c r="E686" s="75">
        <f t="shared" si="22"/>
        <v>504</v>
      </c>
      <c r="F686" s="37">
        <f>334+170</f>
        <v>504</v>
      </c>
      <c r="G686" s="8"/>
      <c r="H686" s="46"/>
      <c r="I686" s="189" t="s">
        <v>3353</v>
      </c>
      <c r="J686" s="188" t="s">
        <v>3581</v>
      </c>
      <c r="K686" s="26" t="s">
        <v>2191</v>
      </c>
      <c r="L686" s="30">
        <v>6059189.8799999999</v>
      </c>
      <c r="M686" s="9">
        <v>49753.72</v>
      </c>
      <c r="N686" s="9">
        <v>6059099.71</v>
      </c>
      <c r="O686" s="31">
        <v>497625.8</v>
      </c>
      <c r="P686" s="37" t="s">
        <v>1948</v>
      </c>
      <c r="Q686" s="46" t="s">
        <v>1949</v>
      </c>
    </row>
    <row r="687" spans="1:17" s="17" customFormat="1" ht="15.75" outlineLevel="1">
      <c r="A687" s="259"/>
      <c r="B687" s="122" t="s">
        <v>2314</v>
      </c>
      <c r="C687" s="13" t="s">
        <v>55</v>
      </c>
      <c r="D687" s="111" t="s">
        <v>2595</v>
      </c>
      <c r="E687" s="75">
        <f t="shared" si="22"/>
        <v>600</v>
      </c>
      <c r="F687" s="37">
        <v>352</v>
      </c>
      <c r="G687" s="8">
        <v>248</v>
      </c>
      <c r="H687" s="46"/>
      <c r="I687" s="189" t="s">
        <v>3262</v>
      </c>
      <c r="J687" s="9"/>
      <c r="K687" s="26" t="s">
        <v>20</v>
      </c>
      <c r="L687" s="30">
        <v>6059502</v>
      </c>
      <c r="M687" s="9">
        <v>497239.36</v>
      </c>
      <c r="N687" s="9">
        <v>6059102.9000000004</v>
      </c>
      <c r="O687" s="31">
        <v>497338.09</v>
      </c>
      <c r="P687" s="37"/>
      <c r="Q687" s="38"/>
    </row>
    <row r="688" spans="1:17" s="17" customFormat="1" ht="15.75" outlineLevel="1">
      <c r="A688" s="259"/>
      <c r="B688" s="122" t="s">
        <v>2315</v>
      </c>
      <c r="C688" s="13" t="s">
        <v>263</v>
      </c>
      <c r="D688" s="111" t="s">
        <v>2595</v>
      </c>
      <c r="E688" s="75">
        <f t="shared" si="22"/>
        <v>461</v>
      </c>
      <c r="F688" s="37">
        <v>317</v>
      </c>
      <c r="G688" s="8">
        <v>144</v>
      </c>
      <c r="H688" s="46"/>
      <c r="I688" s="43">
        <v>6</v>
      </c>
      <c r="J688" s="9"/>
      <c r="K688" s="26" t="s">
        <v>9</v>
      </c>
      <c r="L688" s="30">
        <v>6059353.2000000002</v>
      </c>
      <c r="M688" s="9">
        <v>496786.83</v>
      </c>
      <c r="N688" s="9">
        <v>6059662.2000000002</v>
      </c>
      <c r="O688" s="31">
        <v>497077.19</v>
      </c>
      <c r="P688" s="37"/>
      <c r="Q688" s="38"/>
    </row>
    <row r="689" spans="1:17" s="17" customFormat="1" ht="15.75" outlineLevel="1">
      <c r="A689" s="259"/>
      <c r="B689" s="122" t="s">
        <v>2316</v>
      </c>
      <c r="C689" s="13" t="s">
        <v>324</v>
      </c>
      <c r="D689" s="111" t="s">
        <v>2596</v>
      </c>
      <c r="E689" s="75">
        <f t="shared" si="22"/>
        <v>548</v>
      </c>
      <c r="F689" s="37"/>
      <c r="G689" s="8">
        <v>548</v>
      </c>
      <c r="H689" s="46"/>
      <c r="I689" s="189" t="s">
        <v>3262</v>
      </c>
      <c r="J689" s="9"/>
      <c r="K689" s="26" t="s">
        <v>20</v>
      </c>
      <c r="L689" s="30">
        <v>6057012.5999999996</v>
      </c>
      <c r="M689" s="9">
        <v>499660.89</v>
      </c>
      <c r="N689" s="9">
        <v>6057407</v>
      </c>
      <c r="O689" s="31">
        <v>499435.01</v>
      </c>
      <c r="P689" s="37"/>
      <c r="Q689" s="38"/>
    </row>
    <row r="690" spans="1:17" s="17" customFormat="1" ht="15.75" outlineLevel="1">
      <c r="A690" s="259"/>
      <c r="B690" s="122" t="s">
        <v>2317</v>
      </c>
      <c r="C690" s="13" t="s">
        <v>439</v>
      </c>
      <c r="D690" s="111" t="s">
        <v>2801</v>
      </c>
      <c r="E690" s="75">
        <f t="shared" si="22"/>
        <v>527</v>
      </c>
      <c r="F690" s="37">
        <v>527</v>
      </c>
      <c r="G690" s="8"/>
      <c r="H690" s="46"/>
      <c r="I690" s="43">
        <v>6.26</v>
      </c>
      <c r="J690" s="9">
        <v>18.309999999999999</v>
      </c>
      <c r="K690" s="26" t="s">
        <v>2058</v>
      </c>
      <c r="L690" s="30">
        <v>6056817.9199999999</v>
      </c>
      <c r="M690" s="9">
        <v>499505.9</v>
      </c>
      <c r="N690" s="9">
        <v>6057175.8899999997</v>
      </c>
      <c r="O690" s="31">
        <v>499880.41</v>
      </c>
      <c r="P690" s="37" t="s">
        <v>2408</v>
      </c>
      <c r="Q690" s="38">
        <v>440023738270</v>
      </c>
    </row>
    <row r="691" spans="1:17" s="17" customFormat="1" ht="15.75" outlineLevel="1">
      <c r="A691" s="259"/>
      <c r="B691" s="122" t="s">
        <v>2409</v>
      </c>
      <c r="C691" s="13" t="s">
        <v>83</v>
      </c>
      <c r="D691" s="111" t="s">
        <v>2597</v>
      </c>
      <c r="E691" s="75">
        <f t="shared" si="22"/>
        <v>1754</v>
      </c>
      <c r="F691" s="37"/>
      <c r="G691" s="8">
        <v>1754</v>
      </c>
      <c r="H691" s="46"/>
      <c r="I691" s="189" t="s">
        <v>3354</v>
      </c>
      <c r="J691" s="188" t="s">
        <v>3582</v>
      </c>
      <c r="K691" s="26" t="s">
        <v>2058</v>
      </c>
      <c r="L691" s="30">
        <v>6056379.71</v>
      </c>
      <c r="M691" s="9">
        <v>501509.51</v>
      </c>
      <c r="N691" s="9">
        <v>6055667.7699999996</v>
      </c>
      <c r="O691" s="31">
        <v>502294.03</v>
      </c>
      <c r="P691" s="37" t="s">
        <v>2462</v>
      </c>
      <c r="Q691" s="38">
        <v>440055677588</v>
      </c>
    </row>
    <row r="692" spans="1:17" s="17" customFormat="1" ht="15.75" outlineLevel="1">
      <c r="A692" s="259"/>
      <c r="B692" s="122" t="s">
        <v>2318</v>
      </c>
      <c r="C692" s="190" t="s">
        <v>3083</v>
      </c>
      <c r="D692" s="111" t="s">
        <v>2802</v>
      </c>
      <c r="E692" s="75">
        <f t="shared" si="22"/>
        <v>706</v>
      </c>
      <c r="F692" s="37"/>
      <c r="G692" s="8">
        <v>706</v>
      </c>
      <c r="H692" s="46"/>
      <c r="I692" s="43">
        <v>4</v>
      </c>
      <c r="J692" s="9"/>
      <c r="K692" s="26" t="s">
        <v>13</v>
      </c>
      <c r="L692" s="30">
        <v>6055444</v>
      </c>
      <c r="M692" s="9">
        <v>501681.26</v>
      </c>
      <c r="N692" s="9">
        <v>6055237.0999999996</v>
      </c>
      <c r="O692" s="31">
        <v>502147.32</v>
      </c>
      <c r="P692" s="37"/>
      <c r="Q692" s="38"/>
    </row>
    <row r="693" spans="1:17" s="17" customFormat="1" ht="15.75" outlineLevel="1">
      <c r="A693" s="259"/>
      <c r="B693" s="122" t="s">
        <v>2342</v>
      </c>
      <c r="C693" s="190" t="s">
        <v>3084</v>
      </c>
      <c r="D693" s="111" t="s">
        <v>2598</v>
      </c>
      <c r="E693" s="75">
        <f t="shared" si="22"/>
        <v>1315</v>
      </c>
      <c r="F693" s="37"/>
      <c r="G693" s="8"/>
      <c r="H693" s="46">
        <v>1315</v>
      </c>
      <c r="I693" s="43">
        <v>4</v>
      </c>
      <c r="J693" s="9"/>
      <c r="K693" s="26" t="s">
        <v>13</v>
      </c>
      <c r="L693" s="30">
        <v>6054011.9000000004</v>
      </c>
      <c r="M693" s="9">
        <v>502352.34</v>
      </c>
      <c r="N693" s="9">
        <v>6055117.2999999998</v>
      </c>
      <c r="O693" s="31">
        <v>501857.94</v>
      </c>
      <c r="P693" s="37"/>
      <c r="Q693" s="38"/>
    </row>
    <row r="694" spans="1:17" s="17" customFormat="1" ht="15.75" outlineLevel="1">
      <c r="A694" s="259"/>
      <c r="B694" s="122" t="s">
        <v>2330</v>
      </c>
      <c r="C694" s="190" t="s">
        <v>3085</v>
      </c>
      <c r="D694" s="111" t="s">
        <v>2598</v>
      </c>
      <c r="E694" s="75">
        <f t="shared" si="22"/>
        <v>719</v>
      </c>
      <c r="F694" s="37"/>
      <c r="G694" s="8"/>
      <c r="H694" s="46">
        <v>719</v>
      </c>
      <c r="I694" s="43">
        <v>3</v>
      </c>
      <c r="J694" s="9"/>
      <c r="K694" s="26" t="s">
        <v>73</v>
      </c>
      <c r="L694" s="30">
        <v>6054213.7999999998</v>
      </c>
      <c r="M694" s="9">
        <v>502712.91</v>
      </c>
      <c r="N694" s="9">
        <v>6054839.7999999998</v>
      </c>
      <c r="O694" s="31">
        <v>502360.4</v>
      </c>
      <c r="P694" s="37"/>
      <c r="Q694" s="38"/>
    </row>
    <row r="695" spans="1:17" s="17" customFormat="1" ht="15.75" outlineLevel="1">
      <c r="A695" s="259"/>
      <c r="B695" s="122" t="s">
        <v>2331</v>
      </c>
      <c r="C695" s="190" t="s">
        <v>3086</v>
      </c>
      <c r="D695" s="111" t="s">
        <v>2599</v>
      </c>
      <c r="E695" s="75">
        <f t="shared" si="22"/>
        <v>390</v>
      </c>
      <c r="F695" s="37">
        <v>390</v>
      </c>
      <c r="G695" s="8"/>
      <c r="H695" s="46"/>
      <c r="I695" s="43">
        <v>6</v>
      </c>
      <c r="J695" s="9"/>
      <c r="K695" s="26" t="s">
        <v>9</v>
      </c>
      <c r="L695" s="30">
        <v>6054539</v>
      </c>
      <c r="M695" s="9">
        <v>503481.76</v>
      </c>
      <c r="N695" s="9">
        <v>6054195.2000000002</v>
      </c>
      <c r="O695" s="31">
        <v>503664.29</v>
      </c>
      <c r="P695" s="37"/>
      <c r="Q695" s="38"/>
    </row>
    <row r="696" spans="1:17" s="17" customFormat="1" ht="15.75" customHeight="1" outlineLevel="1">
      <c r="A696" s="259"/>
      <c r="B696" s="248" t="s">
        <v>2332</v>
      </c>
      <c r="C696" s="249" t="s">
        <v>947</v>
      </c>
      <c r="D696" s="229" t="s">
        <v>2803</v>
      </c>
      <c r="E696" s="230">
        <f>SUM(F696:H697)</f>
        <v>6132</v>
      </c>
      <c r="F696" s="37"/>
      <c r="G696" s="8">
        <v>1523</v>
      </c>
      <c r="H696" s="46"/>
      <c r="I696" s="43">
        <v>6.43</v>
      </c>
      <c r="J696" s="9">
        <v>10</v>
      </c>
      <c r="K696" s="26" t="s">
        <v>2058</v>
      </c>
      <c r="L696" s="30">
        <v>6053885.3700000001</v>
      </c>
      <c r="M696" s="9">
        <v>502100.88</v>
      </c>
      <c r="N696" s="9">
        <v>6054536.5899999999</v>
      </c>
      <c r="O696" s="31">
        <v>503473.53</v>
      </c>
      <c r="P696" s="228" t="s">
        <v>2463</v>
      </c>
      <c r="Q696" s="38">
        <v>440055659968</v>
      </c>
    </row>
    <row r="697" spans="1:17" s="17" customFormat="1" ht="15.75" outlineLevel="1">
      <c r="A697" s="259"/>
      <c r="B697" s="248"/>
      <c r="C697" s="249"/>
      <c r="D697" s="229"/>
      <c r="E697" s="230"/>
      <c r="F697" s="37"/>
      <c r="G697" s="8">
        <v>4609</v>
      </c>
      <c r="H697" s="46"/>
      <c r="I697" s="189" t="s">
        <v>3355</v>
      </c>
      <c r="J697" s="188" t="s">
        <v>3533</v>
      </c>
      <c r="K697" s="26" t="s">
        <v>2058</v>
      </c>
      <c r="L697" s="30">
        <v>6054545.5700000003</v>
      </c>
      <c r="M697" s="9">
        <v>503499.09</v>
      </c>
      <c r="N697" s="9">
        <v>6057978.3899999997</v>
      </c>
      <c r="O697" s="31">
        <v>505939.88</v>
      </c>
      <c r="P697" s="228"/>
      <c r="Q697" s="38">
        <v>440055659957</v>
      </c>
    </row>
    <row r="698" spans="1:17" s="17" customFormat="1" ht="15.75" outlineLevel="1">
      <c r="A698" s="259"/>
      <c r="B698" s="122" t="s">
        <v>2333</v>
      </c>
      <c r="C698" s="190" t="s">
        <v>3087</v>
      </c>
      <c r="D698" s="111" t="s">
        <v>2602</v>
      </c>
      <c r="E698" s="73">
        <f t="shared" ref="E698:E737" si="23">SUM(F698:H698)</f>
        <v>222</v>
      </c>
      <c r="F698" s="37"/>
      <c r="G698" s="8"/>
      <c r="H698" s="46">
        <v>222</v>
      </c>
      <c r="I698" s="43">
        <v>6</v>
      </c>
      <c r="J698" s="9"/>
      <c r="K698" s="26" t="s">
        <v>9</v>
      </c>
      <c r="L698" s="30">
        <v>6057978.7999999998</v>
      </c>
      <c r="M698" s="9">
        <v>505939.95</v>
      </c>
      <c r="N698" s="9">
        <v>6058058.7000000002</v>
      </c>
      <c r="O698" s="31">
        <v>506145.48</v>
      </c>
      <c r="P698" s="37"/>
      <c r="Q698" s="38"/>
    </row>
    <row r="699" spans="1:17" s="17" customFormat="1" ht="15.75" outlineLevel="1">
      <c r="A699" s="259"/>
      <c r="B699" s="122" t="s">
        <v>2343</v>
      </c>
      <c r="C699" s="190" t="s">
        <v>3088</v>
      </c>
      <c r="D699" s="111" t="s">
        <v>2595</v>
      </c>
      <c r="E699" s="75">
        <f t="shared" si="23"/>
        <v>630</v>
      </c>
      <c r="F699" s="37"/>
      <c r="G699" s="8"/>
      <c r="H699" s="46">
        <v>630</v>
      </c>
      <c r="I699" s="43">
        <v>3</v>
      </c>
      <c r="J699" s="9"/>
      <c r="K699" s="26" t="s">
        <v>73</v>
      </c>
      <c r="L699" s="30">
        <v>6060086.2999999998</v>
      </c>
      <c r="M699" s="9">
        <v>497119.71</v>
      </c>
      <c r="N699" s="9">
        <v>6059893.7000000002</v>
      </c>
      <c r="O699" s="31">
        <v>497686.75</v>
      </c>
      <c r="P699" s="37"/>
      <c r="Q699" s="38"/>
    </row>
    <row r="700" spans="1:17" s="17" customFormat="1" ht="15.75" outlineLevel="1">
      <c r="A700" s="259"/>
      <c r="B700" s="122" t="s">
        <v>2334</v>
      </c>
      <c r="C700" s="13" t="s">
        <v>948</v>
      </c>
      <c r="D700" s="111" t="s">
        <v>2595</v>
      </c>
      <c r="E700" s="75">
        <f t="shared" si="23"/>
        <v>1784</v>
      </c>
      <c r="F700" s="37"/>
      <c r="G700" s="8">
        <v>1784</v>
      </c>
      <c r="H700" s="46"/>
      <c r="I700" s="43">
        <v>5</v>
      </c>
      <c r="J700" s="9"/>
      <c r="K700" s="26" t="s">
        <v>20</v>
      </c>
      <c r="L700" s="30">
        <v>6058856.5999999996</v>
      </c>
      <c r="M700" s="9">
        <v>497891.75</v>
      </c>
      <c r="N700" s="9">
        <v>6060459.9000000004</v>
      </c>
      <c r="O700" s="31">
        <v>498669.36</v>
      </c>
      <c r="P700" s="37"/>
      <c r="Q700" s="38"/>
    </row>
    <row r="701" spans="1:17" s="17" customFormat="1" ht="15.75" outlineLevel="1">
      <c r="A701" s="259"/>
      <c r="B701" s="122" t="s">
        <v>2335</v>
      </c>
      <c r="C701" s="13" t="s">
        <v>949</v>
      </c>
      <c r="D701" s="111" t="s">
        <v>2596</v>
      </c>
      <c r="E701" s="75">
        <f t="shared" si="23"/>
        <v>1296</v>
      </c>
      <c r="F701" s="37">
        <v>5</v>
      </c>
      <c r="G701" s="8">
        <v>1291</v>
      </c>
      <c r="H701" s="46"/>
      <c r="I701" s="43">
        <v>5.67</v>
      </c>
      <c r="J701" s="9">
        <v>12.09</v>
      </c>
      <c r="K701" s="26" t="s">
        <v>2058</v>
      </c>
      <c r="L701" s="30">
        <v>6059043.9699999997</v>
      </c>
      <c r="M701" s="9">
        <v>499408.99</v>
      </c>
      <c r="N701" s="9">
        <v>6057930.2000000002</v>
      </c>
      <c r="O701" s="31">
        <v>498746.17</v>
      </c>
      <c r="P701" s="37" t="s">
        <v>2464</v>
      </c>
      <c r="Q701" s="38">
        <v>440055626332</v>
      </c>
    </row>
    <row r="702" spans="1:17" s="17" customFormat="1" ht="15.75" outlineLevel="1">
      <c r="A702" s="259"/>
      <c r="B702" s="248" t="s">
        <v>2336</v>
      </c>
      <c r="C702" s="249" t="s">
        <v>662</v>
      </c>
      <c r="D702" s="212" t="s">
        <v>2596</v>
      </c>
      <c r="E702" s="230">
        <f>SUM(F702:H703)</f>
        <v>1498</v>
      </c>
      <c r="F702" s="37"/>
      <c r="G702" s="8">
        <v>609</v>
      </c>
      <c r="H702" s="46"/>
      <c r="I702" s="43">
        <v>2.78</v>
      </c>
      <c r="J702" s="9">
        <v>6</v>
      </c>
      <c r="K702" s="26" t="s">
        <v>2058</v>
      </c>
      <c r="L702" s="30">
        <v>6058518.8399999999</v>
      </c>
      <c r="M702" s="9">
        <v>499111.12</v>
      </c>
      <c r="N702" s="9">
        <v>6058290.6900000004</v>
      </c>
      <c r="O702" s="31">
        <v>499675.1</v>
      </c>
      <c r="P702" s="228" t="s">
        <v>2465</v>
      </c>
      <c r="Q702" s="38">
        <v>440055660045</v>
      </c>
    </row>
    <row r="703" spans="1:17" s="17" customFormat="1" ht="15.75" outlineLevel="1">
      <c r="A703" s="259"/>
      <c r="B703" s="248"/>
      <c r="C703" s="249"/>
      <c r="D703" s="214"/>
      <c r="E703" s="230"/>
      <c r="F703" s="37"/>
      <c r="G703" s="8">
        <v>889</v>
      </c>
      <c r="H703" s="46"/>
      <c r="I703" s="43">
        <v>3.28</v>
      </c>
      <c r="J703" s="9">
        <v>6</v>
      </c>
      <c r="K703" s="26" t="s">
        <v>2058</v>
      </c>
      <c r="L703" s="30">
        <v>6058294.0700000003</v>
      </c>
      <c r="M703" s="9">
        <v>498449.39</v>
      </c>
      <c r="N703" s="9">
        <v>6058527.9000000004</v>
      </c>
      <c r="O703" s="31">
        <v>499101.42</v>
      </c>
      <c r="P703" s="228"/>
      <c r="Q703" s="38">
        <v>440055660056</v>
      </c>
    </row>
    <row r="704" spans="1:17" s="17" customFormat="1" ht="15.75" outlineLevel="1">
      <c r="A704" s="259"/>
      <c r="B704" s="122" t="s">
        <v>2337</v>
      </c>
      <c r="C704" s="13" t="s">
        <v>28</v>
      </c>
      <c r="D704" s="111" t="s">
        <v>2804</v>
      </c>
      <c r="E704" s="73">
        <f t="shared" si="23"/>
        <v>2004</v>
      </c>
      <c r="F704" s="37"/>
      <c r="G704" s="8">
        <v>2004</v>
      </c>
      <c r="H704" s="46"/>
      <c r="I704" s="43">
        <v>5</v>
      </c>
      <c r="J704" s="9"/>
      <c r="K704" s="26" t="s">
        <v>20</v>
      </c>
      <c r="L704" s="30">
        <v>6057204.7000000002</v>
      </c>
      <c r="M704" s="9">
        <v>500025.03</v>
      </c>
      <c r="N704" s="9">
        <v>6057920.4000000004</v>
      </c>
      <c r="O704" s="31">
        <v>501476.67</v>
      </c>
      <c r="P704" s="37"/>
      <c r="Q704" s="38"/>
    </row>
    <row r="705" spans="1:17" s="17" customFormat="1" ht="15.75" outlineLevel="1">
      <c r="A705" s="259"/>
      <c r="B705" s="122" t="s">
        <v>2338</v>
      </c>
      <c r="C705" s="190" t="s">
        <v>3089</v>
      </c>
      <c r="D705" s="111" t="s">
        <v>2600</v>
      </c>
      <c r="E705" s="75">
        <f t="shared" si="23"/>
        <v>584</v>
      </c>
      <c r="F705" s="37"/>
      <c r="G705" s="8"/>
      <c r="H705" s="46">
        <v>584</v>
      </c>
      <c r="I705" s="43">
        <v>4</v>
      </c>
      <c r="J705" s="9"/>
      <c r="K705" s="26" t="s">
        <v>13</v>
      </c>
      <c r="L705" s="30">
        <v>6058104.7999999998</v>
      </c>
      <c r="M705" s="9">
        <v>500560.63</v>
      </c>
      <c r="N705" s="9">
        <v>6058561</v>
      </c>
      <c r="O705" s="31">
        <v>500808.75</v>
      </c>
      <c r="P705" s="37"/>
      <c r="Q705" s="38"/>
    </row>
    <row r="706" spans="1:17" s="17" customFormat="1" ht="15.75" outlineLevel="1">
      <c r="A706" s="259"/>
      <c r="B706" s="122" t="s">
        <v>2339</v>
      </c>
      <c r="C706" s="190" t="s">
        <v>3090</v>
      </c>
      <c r="D706" s="111" t="s">
        <v>2601</v>
      </c>
      <c r="E706" s="75">
        <f t="shared" si="23"/>
        <v>2189</v>
      </c>
      <c r="F706" s="37"/>
      <c r="G706" s="8">
        <v>2189</v>
      </c>
      <c r="H706" s="46"/>
      <c r="I706" s="189" t="s">
        <v>3356</v>
      </c>
      <c r="J706" s="188" t="s">
        <v>3583</v>
      </c>
      <c r="K706" s="26" t="s">
        <v>2191</v>
      </c>
      <c r="L706" s="30">
        <v>6056668.8700000001</v>
      </c>
      <c r="M706" s="9">
        <v>501124.88</v>
      </c>
      <c r="N706" s="9">
        <v>6057834.79</v>
      </c>
      <c r="O706" s="31">
        <v>502862.55</v>
      </c>
      <c r="P706" s="37" t="s">
        <v>2466</v>
      </c>
      <c r="Q706" s="38">
        <v>440055660023</v>
      </c>
    </row>
    <row r="707" spans="1:17" s="17" customFormat="1" ht="15.75" outlineLevel="1">
      <c r="A707" s="259"/>
      <c r="B707" s="122" t="s">
        <v>2340</v>
      </c>
      <c r="C707" s="190" t="s">
        <v>3091</v>
      </c>
      <c r="D707" s="111" t="s">
        <v>2601</v>
      </c>
      <c r="E707" s="75">
        <f t="shared" si="23"/>
        <v>815</v>
      </c>
      <c r="F707" s="37"/>
      <c r="G707" s="8"/>
      <c r="H707" s="46">
        <v>815</v>
      </c>
      <c r="I707" s="43">
        <v>3</v>
      </c>
      <c r="J707" s="9"/>
      <c r="K707" s="26" t="s">
        <v>73</v>
      </c>
      <c r="L707" s="30">
        <v>6057638</v>
      </c>
      <c r="M707" s="9">
        <v>502104.57</v>
      </c>
      <c r="N707" s="9">
        <v>6057033.5999999996</v>
      </c>
      <c r="O707" s="31">
        <v>502616.29</v>
      </c>
      <c r="P707" s="37"/>
      <c r="Q707" s="38"/>
    </row>
    <row r="708" spans="1:17" s="17" customFormat="1" ht="15.75" outlineLevel="1">
      <c r="A708" s="259"/>
      <c r="B708" s="122" t="s">
        <v>2341</v>
      </c>
      <c r="C708" s="13" t="s">
        <v>950</v>
      </c>
      <c r="D708" s="111" t="s">
        <v>2602</v>
      </c>
      <c r="E708" s="75">
        <f t="shared" si="23"/>
        <v>3151</v>
      </c>
      <c r="F708" s="37">
        <v>1739</v>
      </c>
      <c r="G708" s="8">
        <v>1412</v>
      </c>
      <c r="H708" s="46"/>
      <c r="I708" s="189" t="s">
        <v>3357</v>
      </c>
      <c r="J708" s="188" t="s">
        <v>3584</v>
      </c>
      <c r="K708" s="26" t="s">
        <v>2191</v>
      </c>
      <c r="L708" s="30">
        <v>6056330.2000000002</v>
      </c>
      <c r="M708" s="9">
        <v>503715.98</v>
      </c>
      <c r="N708" s="9">
        <v>6058002.5</v>
      </c>
      <c r="O708" s="31">
        <v>502790.85</v>
      </c>
      <c r="P708" s="37" t="s">
        <v>2467</v>
      </c>
      <c r="Q708" s="38">
        <v>440055659896</v>
      </c>
    </row>
    <row r="709" spans="1:17" s="17" customFormat="1" ht="15.75" outlineLevel="1">
      <c r="A709" s="259"/>
      <c r="B709" s="122" t="s">
        <v>2192</v>
      </c>
      <c r="C709" s="13" t="s">
        <v>951</v>
      </c>
      <c r="D709" s="111" t="s">
        <v>2602</v>
      </c>
      <c r="E709" s="75">
        <f t="shared" si="23"/>
        <v>350</v>
      </c>
      <c r="F709" s="37">
        <v>253</v>
      </c>
      <c r="G709" s="8">
        <v>97</v>
      </c>
      <c r="H709" s="46"/>
      <c r="I709" s="43">
        <v>5</v>
      </c>
      <c r="J709" s="9"/>
      <c r="K709" s="26" t="s">
        <v>20</v>
      </c>
      <c r="L709" s="30">
        <v>6057545.2999999998</v>
      </c>
      <c r="M709" s="9">
        <v>503034.61</v>
      </c>
      <c r="N709" s="9">
        <v>6057767.2999999998</v>
      </c>
      <c r="O709" s="31">
        <v>503170.13</v>
      </c>
      <c r="P709" s="37"/>
      <c r="Q709" s="38"/>
    </row>
    <row r="710" spans="1:17" s="17" customFormat="1" ht="15.75" outlineLevel="1">
      <c r="A710" s="259"/>
      <c r="B710" s="122" t="s">
        <v>2329</v>
      </c>
      <c r="C710" s="13" t="s">
        <v>952</v>
      </c>
      <c r="D710" s="111" t="s">
        <v>2602</v>
      </c>
      <c r="E710" s="75">
        <f t="shared" si="23"/>
        <v>1961</v>
      </c>
      <c r="F710" s="37">
        <v>1531</v>
      </c>
      <c r="G710" s="8">
        <v>430</v>
      </c>
      <c r="H710" s="46"/>
      <c r="I710" s="43">
        <v>4</v>
      </c>
      <c r="J710" s="9"/>
      <c r="K710" s="26" t="s">
        <v>20</v>
      </c>
      <c r="L710" s="30">
        <v>6056376.2000000002</v>
      </c>
      <c r="M710" s="9">
        <v>503910.23</v>
      </c>
      <c r="N710" s="9">
        <v>6057876.4000000004</v>
      </c>
      <c r="O710" s="31">
        <v>504179</v>
      </c>
      <c r="P710" s="37"/>
      <c r="Q710" s="38"/>
    </row>
    <row r="711" spans="1:17" s="17" customFormat="1" ht="15.75" outlineLevel="1">
      <c r="A711" s="259"/>
      <c r="B711" s="122" t="s">
        <v>2327</v>
      </c>
      <c r="C711" s="13" t="s">
        <v>237</v>
      </c>
      <c r="D711" s="111" t="s">
        <v>2602</v>
      </c>
      <c r="E711" s="75">
        <f t="shared" si="23"/>
        <v>116</v>
      </c>
      <c r="F711" s="37"/>
      <c r="G711" s="8">
        <v>116</v>
      </c>
      <c r="H711" s="46"/>
      <c r="I711" s="43">
        <v>8</v>
      </c>
      <c r="J711" s="9"/>
      <c r="K711" s="26" t="s">
        <v>9</v>
      </c>
      <c r="L711" s="30">
        <v>6056463.5</v>
      </c>
      <c r="M711" s="9">
        <v>504223.19</v>
      </c>
      <c r="N711" s="9">
        <v>6056439.2000000002</v>
      </c>
      <c r="O711" s="31">
        <v>504333.46</v>
      </c>
      <c r="P711" s="37"/>
      <c r="Q711" s="38"/>
    </row>
    <row r="712" spans="1:17" s="17" customFormat="1" ht="15.75" outlineLevel="1">
      <c r="A712" s="259"/>
      <c r="B712" s="122" t="s">
        <v>2328</v>
      </c>
      <c r="C712" s="190" t="s">
        <v>3092</v>
      </c>
      <c r="D712" s="111" t="s">
        <v>2805</v>
      </c>
      <c r="E712" s="75">
        <f t="shared" si="23"/>
        <v>1537</v>
      </c>
      <c r="F712" s="37"/>
      <c r="G712" s="8">
        <v>1251</v>
      </c>
      <c r="H712" s="46">
        <v>286</v>
      </c>
      <c r="I712" s="43">
        <v>5</v>
      </c>
      <c r="J712" s="9"/>
      <c r="K712" s="26" t="s">
        <v>20</v>
      </c>
      <c r="L712" s="30">
        <v>6058149.2000000002</v>
      </c>
      <c r="M712" s="9">
        <v>505878.04</v>
      </c>
      <c r="N712" s="9">
        <v>6057918.5</v>
      </c>
      <c r="O712" s="31">
        <v>507351.26</v>
      </c>
      <c r="P712" s="37"/>
      <c r="Q712" s="38"/>
    </row>
    <row r="713" spans="1:17" s="17" customFormat="1" ht="15.75" outlineLevel="1">
      <c r="A713" s="259"/>
      <c r="B713" s="122" t="s">
        <v>2325</v>
      </c>
      <c r="C713" s="190" t="s">
        <v>3093</v>
      </c>
      <c r="D713" s="111" t="s">
        <v>2603</v>
      </c>
      <c r="E713" s="75">
        <f t="shared" si="23"/>
        <v>1888</v>
      </c>
      <c r="F713" s="37"/>
      <c r="G713" s="8"/>
      <c r="H713" s="46">
        <v>1888</v>
      </c>
      <c r="I713" s="43">
        <v>3</v>
      </c>
      <c r="J713" s="9"/>
      <c r="K713" s="26" t="s">
        <v>73</v>
      </c>
      <c r="L713" s="30">
        <v>6057918.5</v>
      </c>
      <c r="M713" s="9">
        <v>507351.3</v>
      </c>
      <c r="N713" s="9">
        <v>6057590.7000000002</v>
      </c>
      <c r="O713" s="31">
        <v>506731.1</v>
      </c>
      <c r="P713" s="37"/>
      <c r="Q713" s="38"/>
    </row>
    <row r="714" spans="1:17" s="17" customFormat="1" ht="15.75" outlineLevel="1">
      <c r="A714" s="259"/>
      <c r="B714" s="122" t="s">
        <v>2324</v>
      </c>
      <c r="C714" s="190" t="s">
        <v>3094</v>
      </c>
      <c r="D714" s="111" t="s">
        <v>2595</v>
      </c>
      <c r="E714" s="75">
        <f t="shared" si="23"/>
        <v>189</v>
      </c>
      <c r="F714" s="37">
        <v>189</v>
      </c>
      <c r="G714" s="8"/>
      <c r="H714" s="46"/>
      <c r="I714" s="43">
        <v>5</v>
      </c>
      <c r="J714" s="9"/>
      <c r="K714" s="26" t="s">
        <v>20</v>
      </c>
      <c r="L714" s="30">
        <v>6059392.9000000004</v>
      </c>
      <c r="M714" s="9">
        <v>496909.88</v>
      </c>
      <c r="N714" s="9">
        <v>6059293.4000000004</v>
      </c>
      <c r="O714" s="31">
        <v>497070.34</v>
      </c>
      <c r="P714" s="37"/>
      <c r="Q714" s="38"/>
    </row>
    <row r="715" spans="1:17" s="17" customFormat="1" ht="15.75" outlineLevel="1">
      <c r="A715" s="259"/>
      <c r="B715" s="122" t="s">
        <v>2323</v>
      </c>
      <c r="C715" s="190" t="s">
        <v>3095</v>
      </c>
      <c r="D715" s="111" t="s">
        <v>2806</v>
      </c>
      <c r="E715" s="75">
        <f t="shared" si="23"/>
        <v>3317</v>
      </c>
      <c r="F715" s="37"/>
      <c r="G715" s="8">
        <v>1449</v>
      </c>
      <c r="H715" s="46">
        <v>1868</v>
      </c>
      <c r="I715" s="43">
        <v>5</v>
      </c>
      <c r="J715" s="9"/>
      <c r="K715" s="26" t="s">
        <v>20</v>
      </c>
      <c r="L715" s="30">
        <v>6048456.7000000002</v>
      </c>
      <c r="M715" s="9">
        <v>494066.17</v>
      </c>
      <c r="N715" s="9">
        <v>6047966.2999999998</v>
      </c>
      <c r="O715" s="31">
        <v>495857.5</v>
      </c>
      <c r="P715" s="37"/>
      <c r="Q715" s="38"/>
    </row>
    <row r="716" spans="1:17" s="17" customFormat="1" ht="15.75" outlineLevel="1">
      <c r="A716" s="259"/>
      <c r="B716" s="122" t="s">
        <v>2326</v>
      </c>
      <c r="C716" s="190" t="s">
        <v>185</v>
      </c>
      <c r="D716" s="111" t="s">
        <v>2807</v>
      </c>
      <c r="E716" s="75">
        <f t="shared" si="23"/>
        <v>2091</v>
      </c>
      <c r="F716" s="37">
        <v>2091</v>
      </c>
      <c r="G716" s="8"/>
      <c r="H716" s="46"/>
      <c r="I716" s="43">
        <v>8</v>
      </c>
      <c r="J716" s="9"/>
      <c r="K716" s="26" t="s">
        <v>9</v>
      </c>
      <c r="L716" s="30">
        <v>6049537.2999999998</v>
      </c>
      <c r="M716" s="9">
        <v>498693</v>
      </c>
      <c r="N716" s="9">
        <v>6048014</v>
      </c>
      <c r="O716" s="31">
        <v>494991</v>
      </c>
      <c r="P716" s="37"/>
      <c r="Q716" s="38"/>
    </row>
    <row r="717" spans="1:17" s="17" customFormat="1" ht="15.75" outlineLevel="1">
      <c r="A717" s="259"/>
      <c r="B717" s="122" t="s">
        <v>2322</v>
      </c>
      <c r="C717" s="190" t="s">
        <v>3096</v>
      </c>
      <c r="D717" s="111" t="s">
        <v>2604</v>
      </c>
      <c r="E717" s="75">
        <f t="shared" si="23"/>
        <v>160</v>
      </c>
      <c r="F717" s="37"/>
      <c r="G717" s="8"/>
      <c r="H717" s="46">
        <v>160</v>
      </c>
      <c r="I717" s="43">
        <v>5</v>
      </c>
      <c r="J717" s="9"/>
      <c r="K717" s="26" t="s">
        <v>20</v>
      </c>
      <c r="L717" s="30">
        <v>6048075.5999999996</v>
      </c>
      <c r="M717" s="9">
        <v>494611.51</v>
      </c>
      <c r="N717" s="9">
        <v>6050059.9000000004</v>
      </c>
      <c r="O717" s="31">
        <v>494769.58</v>
      </c>
      <c r="P717" s="37"/>
      <c r="Q717" s="38"/>
    </row>
    <row r="718" spans="1:17" s="17" customFormat="1" ht="15.75" outlineLevel="1">
      <c r="A718" s="259"/>
      <c r="B718" s="122" t="s">
        <v>2321</v>
      </c>
      <c r="C718" s="13" t="s">
        <v>953</v>
      </c>
      <c r="D718" s="111" t="s">
        <v>2605</v>
      </c>
      <c r="E718" s="75">
        <f t="shared" si="23"/>
        <v>675</v>
      </c>
      <c r="F718" s="37"/>
      <c r="G718" s="8">
        <v>675</v>
      </c>
      <c r="H718" s="46"/>
      <c r="I718" s="43">
        <v>3.5</v>
      </c>
      <c r="J718" s="9"/>
      <c r="K718" s="26" t="s">
        <v>20</v>
      </c>
      <c r="L718" s="30">
        <v>6048213.9000000004</v>
      </c>
      <c r="M718" s="9">
        <v>496592.55</v>
      </c>
      <c r="N718" s="9">
        <v>6048361.0999999996</v>
      </c>
      <c r="O718" s="31">
        <v>496549.64</v>
      </c>
      <c r="P718" s="37"/>
      <c r="Q718" s="38"/>
    </row>
    <row r="719" spans="1:17" s="17" customFormat="1" ht="15.75" outlineLevel="1">
      <c r="A719" s="259"/>
      <c r="B719" s="122" t="s">
        <v>2320</v>
      </c>
      <c r="C719" s="13" t="s">
        <v>83</v>
      </c>
      <c r="D719" s="111" t="s">
        <v>2606</v>
      </c>
      <c r="E719" s="75">
        <f t="shared" si="23"/>
        <v>173</v>
      </c>
      <c r="F719" s="37"/>
      <c r="G719" s="8">
        <v>173</v>
      </c>
      <c r="H719" s="46"/>
      <c r="I719" s="43">
        <v>3</v>
      </c>
      <c r="J719" s="9"/>
      <c r="K719" s="26" t="s">
        <v>20</v>
      </c>
      <c r="L719" s="30">
        <v>6048361.0999999996</v>
      </c>
      <c r="M719" s="9">
        <v>496549.64</v>
      </c>
      <c r="N719" s="9">
        <v>6048582.7999999998</v>
      </c>
      <c r="O719" s="31">
        <v>496261.13</v>
      </c>
      <c r="P719" s="37"/>
      <c r="Q719" s="38"/>
    </row>
    <row r="720" spans="1:17" s="17" customFormat="1" ht="15.75" outlineLevel="1">
      <c r="A720" s="259"/>
      <c r="B720" s="122" t="s">
        <v>2240</v>
      </c>
      <c r="C720" s="190" t="s">
        <v>3097</v>
      </c>
      <c r="D720" s="111" t="s">
        <v>2606</v>
      </c>
      <c r="E720" s="75">
        <f t="shared" si="23"/>
        <v>278</v>
      </c>
      <c r="F720" s="37"/>
      <c r="G720" s="8"/>
      <c r="H720" s="46">
        <v>278</v>
      </c>
      <c r="I720" s="43">
        <v>5</v>
      </c>
      <c r="J720" s="9"/>
      <c r="K720" s="26" t="s">
        <v>20</v>
      </c>
      <c r="L720" s="30">
        <v>6048651.0999999996</v>
      </c>
      <c r="M720" s="9">
        <v>496439.25</v>
      </c>
      <c r="N720" s="9">
        <v>6048764.2000000002</v>
      </c>
      <c r="O720" s="31">
        <v>496355.81</v>
      </c>
      <c r="P720" s="37"/>
      <c r="Q720" s="38"/>
    </row>
    <row r="721" spans="1:17" s="17" customFormat="1" ht="15.75" outlineLevel="1">
      <c r="A721" s="259"/>
      <c r="B721" s="122" t="s">
        <v>2239</v>
      </c>
      <c r="C721" s="13" t="s">
        <v>369</v>
      </c>
      <c r="D721" s="111" t="s">
        <v>2606</v>
      </c>
      <c r="E721" s="75">
        <f t="shared" si="23"/>
        <v>281</v>
      </c>
      <c r="F721" s="37"/>
      <c r="G721" s="8">
        <v>281</v>
      </c>
      <c r="H721" s="46"/>
      <c r="I721" s="43">
        <v>5</v>
      </c>
      <c r="J721" s="9"/>
      <c r="K721" s="26" t="s">
        <v>20</v>
      </c>
      <c r="L721" s="30">
        <v>6048334</v>
      </c>
      <c r="M721" s="9">
        <v>496721.72</v>
      </c>
      <c r="N721" s="9">
        <v>6048602.4000000004</v>
      </c>
      <c r="O721" s="31">
        <v>496730.38</v>
      </c>
      <c r="P721" s="37"/>
      <c r="Q721" s="38"/>
    </row>
    <row r="722" spans="1:17" s="17" customFormat="1" ht="15.75" outlineLevel="1">
      <c r="A722" s="259"/>
      <c r="B722" s="248" t="s">
        <v>2032</v>
      </c>
      <c r="C722" s="249" t="s">
        <v>34</v>
      </c>
      <c r="D722" s="229" t="s">
        <v>2607</v>
      </c>
      <c r="E722" s="230">
        <f>SUM(F722:H724)</f>
        <v>3710</v>
      </c>
      <c r="F722" s="37"/>
      <c r="G722" s="8">
        <f>2317+371</f>
        <v>2688</v>
      </c>
      <c r="H722" s="46"/>
      <c r="I722" s="189" t="s">
        <v>3358</v>
      </c>
      <c r="J722" s="188" t="s">
        <v>3495</v>
      </c>
      <c r="K722" s="26" t="s">
        <v>2058</v>
      </c>
      <c r="L722" s="30">
        <v>6048550.8099999996</v>
      </c>
      <c r="M722" s="9">
        <v>498318.03</v>
      </c>
      <c r="N722" s="9">
        <v>6050496.4299999997</v>
      </c>
      <c r="O722" s="31">
        <v>499723.71</v>
      </c>
      <c r="P722" s="228" t="s">
        <v>2033</v>
      </c>
      <c r="Q722" s="38">
        <v>440053127663</v>
      </c>
    </row>
    <row r="723" spans="1:17" s="17" customFormat="1" ht="15.75" outlineLevel="1">
      <c r="A723" s="259"/>
      <c r="B723" s="248"/>
      <c r="C723" s="249"/>
      <c r="D723" s="229"/>
      <c r="E723" s="230"/>
      <c r="F723" s="37"/>
      <c r="G723" s="8">
        <v>35</v>
      </c>
      <c r="H723" s="46"/>
      <c r="I723" s="43">
        <v>3.58</v>
      </c>
      <c r="J723" s="9">
        <v>4</v>
      </c>
      <c r="K723" s="26" t="s">
        <v>2058</v>
      </c>
      <c r="L723" s="30">
        <v>6050496.4299999997</v>
      </c>
      <c r="M723" s="9">
        <v>499723.71</v>
      </c>
      <c r="N723" s="9">
        <v>6050486.3700000001</v>
      </c>
      <c r="O723" s="31">
        <v>499756.95</v>
      </c>
      <c r="P723" s="228"/>
      <c r="Q723" s="38">
        <v>440053103370</v>
      </c>
    </row>
    <row r="724" spans="1:17" s="17" customFormat="1" ht="15.75" outlineLevel="1">
      <c r="A724" s="259"/>
      <c r="B724" s="248"/>
      <c r="C724" s="249"/>
      <c r="D724" s="229"/>
      <c r="E724" s="230"/>
      <c r="F724" s="37"/>
      <c r="G724" s="8">
        <v>987</v>
      </c>
      <c r="H724" s="46"/>
      <c r="I724" s="43">
        <v>2.64</v>
      </c>
      <c r="J724" s="9">
        <v>4.3</v>
      </c>
      <c r="K724" s="26" t="s">
        <v>2058</v>
      </c>
      <c r="L724" s="30">
        <v>6050486.3700000001</v>
      </c>
      <c r="M724" s="9">
        <v>499756.95</v>
      </c>
      <c r="N724" s="9">
        <v>605252.38</v>
      </c>
      <c r="O724" s="31">
        <v>500692.74</v>
      </c>
      <c r="P724" s="228"/>
      <c r="Q724" s="38">
        <v>440053127674</v>
      </c>
    </row>
    <row r="725" spans="1:17" s="17" customFormat="1" ht="18" customHeight="1" outlineLevel="1">
      <c r="A725" s="259"/>
      <c r="B725" s="122" t="s">
        <v>2238</v>
      </c>
      <c r="C725" s="190" t="s">
        <v>3098</v>
      </c>
      <c r="D725" s="111" t="s">
        <v>2607</v>
      </c>
      <c r="E725" s="73">
        <f t="shared" si="23"/>
        <v>930</v>
      </c>
      <c r="F725" s="37"/>
      <c r="G725" s="8"/>
      <c r="H725" s="46">
        <v>930</v>
      </c>
      <c r="I725" s="43">
        <v>3</v>
      </c>
      <c r="J725" s="9"/>
      <c r="K725" s="26" t="s">
        <v>73</v>
      </c>
      <c r="L725" s="30">
        <v>6048550.2999999998</v>
      </c>
      <c r="M725" s="9">
        <v>498318.8</v>
      </c>
      <c r="N725" s="9">
        <v>6050252.4000000004</v>
      </c>
      <c r="O725" s="31">
        <v>500689.61</v>
      </c>
      <c r="P725" s="37"/>
      <c r="Q725" s="38"/>
    </row>
    <row r="726" spans="1:17" s="17" customFormat="1" ht="15.75" customHeight="1" outlineLevel="1">
      <c r="A726" s="259"/>
      <c r="B726" s="123" t="s">
        <v>1977</v>
      </c>
      <c r="C726" s="190" t="s">
        <v>3099</v>
      </c>
      <c r="D726" s="111" t="s">
        <v>2608</v>
      </c>
      <c r="E726" s="73">
        <f t="shared" si="23"/>
        <v>3550</v>
      </c>
      <c r="F726" s="37"/>
      <c r="G726" s="8">
        <v>3550</v>
      </c>
      <c r="H726" s="46"/>
      <c r="I726" s="43">
        <v>8</v>
      </c>
      <c r="J726" s="9"/>
      <c r="K726" s="26" t="s">
        <v>9</v>
      </c>
      <c r="L726" s="30">
        <v>6050490.7000000002</v>
      </c>
      <c r="M726" s="9">
        <v>499330.91</v>
      </c>
      <c r="N726" s="9">
        <v>6050733.5</v>
      </c>
      <c r="O726" s="31">
        <v>498485</v>
      </c>
      <c r="P726" s="37" t="s">
        <v>1920</v>
      </c>
      <c r="Q726" s="38">
        <v>440002817061</v>
      </c>
    </row>
    <row r="727" spans="1:17" s="17" customFormat="1" ht="32.25" outlineLevel="1" thickBot="1">
      <c r="A727" s="259"/>
      <c r="B727" s="125" t="s">
        <v>1976</v>
      </c>
      <c r="C727" s="185" t="s">
        <v>3100</v>
      </c>
      <c r="D727" s="113" t="s">
        <v>2608</v>
      </c>
      <c r="E727" s="81">
        <f t="shared" si="23"/>
        <v>778</v>
      </c>
      <c r="F727" s="40"/>
      <c r="G727" s="49"/>
      <c r="H727" s="50">
        <v>778</v>
      </c>
      <c r="I727" s="66">
        <v>3</v>
      </c>
      <c r="J727" s="67"/>
      <c r="K727" s="68" t="s">
        <v>73</v>
      </c>
      <c r="L727" s="32">
        <v>6052778.5999999996</v>
      </c>
      <c r="M727" s="33">
        <v>497644.61</v>
      </c>
      <c r="N727" s="33">
        <v>6050506.5</v>
      </c>
      <c r="O727" s="34">
        <v>499360.66</v>
      </c>
      <c r="P727" s="40"/>
      <c r="Q727" s="41"/>
    </row>
    <row r="728" spans="1:17" s="17" customFormat="1" ht="32.25" thickBot="1">
      <c r="A728" s="155" t="s">
        <v>713</v>
      </c>
      <c r="B728" s="279" t="s">
        <v>2691</v>
      </c>
      <c r="C728" s="280"/>
      <c r="D728" s="281"/>
      <c r="E728" s="149">
        <f>SUM(E504:E727)</f>
        <v>131427</v>
      </c>
      <c r="F728" s="156">
        <f>SUM(F504:F727)</f>
        <v>47104</v>
      </c>
      <c r="G728" s="156">
        <f>SUM(G504:G727)</f>
        <v>70187</v>
      </c>
      <c r="H728" s="156">
        <f>SUM(H504:H727)</f>
        <v>14136</v>
      </c>
      <c r="I728" s="159"/>
      <c r="J728" s="160"/>
      <c r="K728" s="160"/>
      <c r="L728" s="160"/>
      <c r="M728" s="160"/>
      <c r="N728" s="160"/>
      <c r="O728" s="160"/>
      <c r="P728" s="153"/>
      <c r="Q728" s="154"/>
    </row>
    <row r="729" spans="1:17" s="17" customFormat="1" ht="15.75" customHeight="1" outlineLevel="1">
      <c r="A729" s="255" t="s">
        <v>954</v>
      </c>
      <c r="B729" s="121" t="s">
        <v>955</v>
      </c>
      <c r="C729" s="127" t="s">
        <v>956</v>
      </c>
      <c r="D729" s="110" t="s">
        <v>2569</v>
      </c>
      <c r="E729" s="92">
        <f t="shared" si="23"/>
        <v>291</v>
      </c>
      <c r="F729" s="35">
        <v>291</v>
      </c>
      <c r="G729" s="51"/>
      <c r="H729" s="52"/>
      <c r="I729" s="78">
        <v>5</v>
      </c>
      <c r="J729" s="79"/>
      <c r="K729" s="52" t="s">
        <v>20</v>
      </c>
      <c r="L729" s="42">
        <v>6058873.5999999996</v>
      </c>
      <c r="M729" s="16">
        <v>484774.41</v>
      </c>
      <c r="N729" s="16">
        <v>6058979.0999999996</v>
      </c>
      <c r="O729" s="87">
        <v>485045.35</v>
      </c>
      <c r="P729" s="35"/>
      <c r="Q729" s="36"/>
    </row>
    <row r="730" spans="1:17" s="17" customFormat="1" ht="15.75" outlineLevel="1">
      <c r="A730" s="255"/>
      <c r="B730" s="122" t="s">
        <v>957</v>
      </c>
      <c r="C730" s="13" t="s">
        <v>958</v>
      </c>
      <c r="D730" s="111" t="s">
        <v>2569</v>
      </c>
      <c r="E730" s="75">
        <f t="shared" si="23"/>
        <v>1223</v>
      </c>
      <c r="F730" s="39">
        <f>344+181+106+381</f>
        <v>1012</v>
      </c>
      <c r="G730" s="12">
        <v>211</v>
      </c>
      <c r="H730" s="53"/>
      <c r="I730" s="187" t="s">
        <v>3331</v>
      </c>
      <c r="J730" s="24" t="s">
        <v>3331</v>
      </c>
      <c r="K730" s="46" t="s">
        <v>2058</v>
      </c>
      <c r="L730" s="43">
        <v>605957.39</v>
      </c>
      <c r="M730" s="9">
        <v>484802.04</v>
      </c>
      <c r="N730" s="9">
        <v>6058890.3399999999</v>
      </c>
      <c r="O730" s="77">
        <v>485094.51</v>
      </c>
      <c r="P730" s="37" t="s">
        <v>2367</v>
      </c>
      <c r="Q730" s="38">
        <v>440026234455</v>
      </c>
    </row>
    <row r="731" spans="1:17" s="17" customFormat="1" ht="15.75" outlineLevel="1">
      <c r="A731" s="255"/>
      <c r="B731" s="122" t="s">
        <v>959</v>
      </c>
      <c r="C731" s="13" t="s">
        <v>869</v>
      </c>
      <c r="D731" s="111" t="s">
        <v>2569</v>
      </c>
      <c r="E731" s="75">
        <f t="shared" si="23"/>
        <v>354</v>
      </c>
      <c r="F731" s="39"/>
      <c r="G731" s="12">
        <v>354</v>
      </c>
      <c r="H731" s="53"/>
      <c r="I731" s="106">
        <v>3.1</v>
      </c>
      <c r="J731" s="9">
        <v>7.5</v>
      </c>
      <c r="K731" s="46" t="s">
        <v>2058</v>
      </c>
      <c r="L731" s="43">
        <v>6059209.7599999998</v>
      </c>
      <c r="M731" s="9">
        <v>484929.51</v>
      </c>
      <c r="N731" s="9">
        <v>6059317.0599999996</v>
      </c>
      <c r="O731" s="77">
        <v>485266.9</v>
      </c>
      <c r="P731" s="37" t="s">
        <v>2116</v>
      </c>
      <c r="Q731" s="38">
        <v>440053817046</v>
      </c>
    </row>
    <row r="732" spans="1:17" s="17" customFormat="1" ht="15.75" outlineLevel="1">
      <c r="A732" s="255"/>
      <c r="B732" s="122" t="s">
        <v>960</v>
      </c>
      <c r="C732" s="13" t="s">
        <v>392</v>
      </c>
      <c r="D732" s="111" t="s">
        <v>2569</v>
      </c>
      <c r="E732" s="75">
        <f t="shared" si="23"/>
        <v>846</v>
      </c>
      <c r="F732" s="39"/>
      <c r="G732" s="12">
        <v>846</v>
      </c>
      <c r="H732" s="53"/>
      <c r="I732" s="187" t="s">
        <v>3359</v>
      </c>
      <c r="J732" s="188" t="s">
        <v>3585</v>
      </c>
      <c r="K732" s="46" t="s">
        <v>2058</v>
      </c>
      <c r="L732" s="43">
        <v>6058728.5099999998</v>
      </c>
      <c r="M732" s="9">
        <v>485196.12</v>
      </c>
      <c r="N732" s="9">
        <v>6058884.1299999999</v>
      </c>
      <c r="O732" s="77">
        <v>485106.44</v>
      </c>
      <c r="P732" s="37" t="s">
        <v>2117</v>
      </c>
      <c r="Q732" s="38">
        <v>440053817080</v>
      </c>
    </row>
    <row r="733" spans="1:17" s="17" customFormat="1" ht="15.75" outlineLevel="1">
      <c r="A733" s="255"/>
      <c r="B733" s="122" t="s">
        <v>961</v>
      </c>
      <c r="C733" s="13" t="s">
        <v>263</v>
      </c>
      <c r="D733" s="111" t="s">
        <v>2569</v>
      </c>
      <c r="E733" s="75">
        <f t="shared" si="23"/>
        <v>273</v>
      </c>
      <c r="F733" s="39">
        <v>162</v>
      </c>
      <c r="G733" s="12">
        <v>111</v>
      </c>
      <c r="H733" s="53"/>
      <c r="I733" s="187" t="s">
        <v>3360</v>
      </c>
      <c r="J733" s="188" t="s">
        <v>3650</v>
      </c>
      <c r="K733" s="46" t="s">
        <v>2058</v>
      </c>
      <c r="L733" s="43">
        <v>6059207.0899999999</v>
      </c>
      <c r="M733" s="9">
        <v>485201.45</v>
      </c>
      <c r="N733" s="9">
        <v>6058952.3499999996</v>
      </c>
      <c r="O733" s="77">
        <v>485261.16</v>
      </c>
      <c r="P733" s="37" t="s">
        <v>2118</v>
      </c>
      <c r="Q733" s="38">
        <v>440053817092</v>
      </c>
    </row>
    <row r="734" spans="1:17" s="17" customFormat="1" ht="15.75" outlineLevel="1">
      <c r="A734" s="255"/>
      <c r="B734" s="122" t="s">
        <v>962</v>
      </c>
      <c r="C734" s="13" t="s">
        <v>963</v>
      </c>
      <c r="D734" s="111" t="s">
        <v>2569</v>
      </c>
      <c r="E734" s="75">
        <f t="shared" si="23"/>
        <v>868</v>
      </c>
      <c r="F734" s="39">
        <f>868-G734</f>
        <v>556</v>
      </c>
      <c r="G734" s="12">
        <v>312</v>
      </c>
      <c r="H734" s="53"/>
      <c r="I734" s="187" t="s">
        <v>3361</v>
      </c>
      <c r="J734" s="188" t="s">
        <v>3586</v>
      </c>
      <c r="K734" s="46" t="s">
        <v>2058</v>
      </c>
      <c r="L734" s="43">
        <v>6059069.0099999998</v>
      </c>
      <c r="M734" s="9">
        <v>484685.08</v>
      </c>
      <c r="N734" s="9">
        <v>6058707.5499999998</v>
      </c>
      <c r="O734" s="77">
        <v>485193.84</v>
      </c>
      <c r="P734" s="37" t="s">
        <v>2118</v>
      </c>
      <c r="Q734" s="38">
        <v>440053817092</v>
      </c>
    </row>
    <row r="735" spans="1:17" s="17" customFormat="1" ht="15.75" outlineLevel="1">
      <c r="A735" s="255"/>
      <c r="B735" s="122" t="s">
        <v>964</v>
      </c>
      <c r="C735" s="13" t="s">
        <v>653</v>
      </c>
      <c r="D735" s="111" t="s">
        <v>2569</v>
      </c>
      <c r="E735" s="75">
        <f t="shared" si="23"/>
        <v>250</v>
      </c>
      <c r="F735" s="39"/>
      <c r="G735" s="12">
        <v>250</v>
      </c>
      <c r="H735" s="53"/>
      <c r="I735" s="187" t="s">
        <v>3247</v>
      </c>
      <c r="J735" s="188" t="s">
        <v>3587</v>
      </c>
      <c r="K735" s="46" t="s">
        <v>2058</v>
      </c>
      <c r="L735" s="43">
        <v>6058947.9900000002</v>
      </c>
      <c r="M735" s="9">
        <v>484715.03</v>
      </c>
      <c r="N735" s="9">
        <v>6058860.2800000003</v>
      </c>
      <c r="O735" s="77">
        <v>484481.34</v>
      </c>
      <c r="P735" s="37" t="s">
        <v>2119</v>
      </c>
      <c r="Q735" s="38">
        <v>440053817102</v>
      </c>
    </row>
    <row r="736" spans="1:17" s="17" customFormat="1" ht="15.75" outlineLevel="1">
      <c r="A736" s="255"/>
      <c r="B736" s="122" t="s">
        <v>965</v>
      </c>
      <c r="C736" s="13" t="s">
        <v>15</v>
      </c>
      <c r="D736" s="111" t="s">
        <v>2569</v>
      </c>
      <c r="E736" s="75">
        <f t="shared" si="23"/>
        <v>401</v>
      </c>
      <c r="F736" s="39">
        <v>261</v>
      </c>
      <c r="G736" s="12">
        <v>140</v>
      </c>
      <c r="H736" s="53"/>
      <c r="I736" s="187" t="s">
        <v>3431</v>
      </c>
      <c r="J736" s="188" t="s">
        <v>3643</v>
      </c>
      <c r="K736" s="46" t="s">
        <v>2058</v>
      </c>
      <c r="L736" s="43">
        <v>6058711.4299999997</v>
      </c>
      <c r="M736" s="9">
        <v>484802.83</v>
      </c>
      <c r="N736" s="9">
        <v>6058860.2800000003</v>
      </c>
      <c r="O736" s="77">
        <v>484481.34</v>
      </c>
      <c r="P736" s="37" t="s">
        <v>2120</v>
      </c>
      <c r="Q736" s="38">
        <v>440053817113</v>
      </c>
    </row>
    <row r="737" spans="1:17" s="17" customFormat="1" ht="15.75" outlineLevel="1">
      <c r="A737" s="255"/>
      <c r="B737" s="122" t="s">
        <v>966</v>
      </c>
      <c r="C737" s="13" t="s">
        <v>645</v>
      </c>
      <c r="D737" s="111" t="s">
        <v>2569</v>
      </c>
      <c r="E737" s="75">
        <f t="shared" si="23"/>
        <v>210</v>
      </c>
      <c r="F737" s="39">
        <v>191</v>
      </c>
      <c r="G737" s="12">
        <v>19</v>
      </c>
      <c r="H737" s="53"/>
      <c r="I737" s="187" t="s">
        <v>3362</v>
      </c>
      <c r="J737" s="188" t="s">
        <v>3588</v>
      </c>
      <c r="K737" s="46" t="s">
        <v>2058</v>
      </c>
      <c r="L737" s="43">
        <v>6059109.79</v>
      </c>
      <c r="M737" s="9">
        <v>484518.54</v>
      </c>
      <c r="N737" s="9">
        <v>6059312.04</v>
      </c>
      <c r="O737" s="77">
        <v>484462</v>
      </c>
      <c r="P737" s="37" t="s">
        <v>2121</v>
      </c>
      <c r="Q737" s="38">
        <v>440053817135</v>
      </c>
    </row>
    <row r="738" spans="1:17" s="17" customFormat="1" ht="15.75" outlineLevel="1">
      <c r="A738" s="255"/>
      <c r="B738" s="122" t="s">
        <v>967</v>
      </c>
      <c r="C738" s="13" t="s">
        <v>968</v>
      </c>
      <c r="D738" s="111" t="s">
        <v>2808</v>
      </c>
      <c r="E738" s="75">
        <f t="shared" ref="E738:E798" si="24">SUM(F738:H738)</f>
        <v>726</v>
      </c>
      <c r="F738" s="39"/>
      <c r="G738" s="12">
        <v>726</v>
      </c>
      <c r="H738" s="53"/>
      <c r="I738" s="187" t="s">
        <v>3363</v>
      </c>
      <c r="J738" s="188" t="s">
        <v>3589</v>
      </c>
      <c r="K738" s="46" t="s">
        <v>20</v>
      </c>
      <c r="L738" s="43">
        <v>6058607.04</v>
      </c>
      <c r="M738" s="9">
        <v>484849.21</v>
      </c>
      <c r="N738" s="9">
        <v>6058435.1799999997</v>
      </c>
      <c r="O738" s="77">
        <v>484158.66</v>
      </c>
      <c r="P738" s="37" t="s">
        <v>2122</v>
      </c>
      <c r="Q738" s="38">
        <v>440053817146</v>
      </c>
    </row>
    <row r="739" spans="1:17" s="17" customFormat="1" ht="15.75" outlineLevel="1">
      <c r="A739" s="255"/>
      <c r="B739" s="122" t="s">
        <v>969</v>
      </c>
      <c r="C739" s="13" t="s">
        <v>44</v>
      </c>
      <c r="D739" s="111" t="s">
        <v>2808</v>
      </c>
      <c r="E739" s="75">
        <f t="shared" si="24"/>
        <v>2290</v>
      </c>
      <c r="F739" s="39">
        <v>12</v>
      </c>
      <c r="G739" s="12">
        <v>2278</v>
      </c>
      <c r="H739" s="53"/>
      <c r="I739" s="187" t="s">
        <v>3364</v>
      </c>
      <c r="J739" s="188" t="s">
        <v>3590</v>
      </c>
      <c r="K739" s="46" t="s">
        <v>20</v>
      </c>
      <c r="L739" s="43">
        <v>6059559.3099999996</v>
      </c>
      <c r="M739" s="9">
        <v>485031.52</v>
      </c>
      <c r="N739" s="9">
        <v>6058079.46</v>
      </c>
      <c r="O739" s="77">
        <v>484258.81</v>
      </c>
      <c r="P739" s="37" t="s">
        <v>2123</v>
      </c>
      <c r="Q739" s="38">
        <v>440053677911</v>
      </c>
    </row>
    <row r="740" spans="1:17" s="17" customFormat="1" ht="15.75" outlineLevel="1">
      <c r="A740" s="255"/>
      <c r="B740" s="122" t="s">
        <v>970</v>
      </c>
      <c r="C740" s="192" t="s">
        <v>3657</v>
      </c>
      <c r="D740" s="111" t="s">
        <v>2809</v>
      </c>
      <c r="E740" s="75">
        <f t="shared" si="24"/>
        <v>417</v>
      </c>
      <c r="F740" s="39"/>
      <c r="G740" s="12">
        <v>417</v>
      </c>
      <c r="H740" s="53"/>
      <c r="I740" s="187" t="s">
        <v>3365</v>
      </c>
      <c r="J740" s="9">
        <v>10</v>
      </c>
      <c r="K740" s="46" t="s">
        <v>20</v>
      </c>
      <c r="L740" s="43">
        <v>6057790.3200000003</v>
      </c>
      <c r="M740" s="9">
        <v>484557.45</v>
      </c>
      <c r="N740" s="9">
        <v>6058067.9299999997</v>
      </c>
      <c r="O740" s="77">
        <v>484265.02</v>
      </c>
      <c r="P740" s="37" t="s">
        <v>2124</v>
      </c>
      <c r="Q740" s="38">
        <v>440053752648</v>
      </c>
    </row>
    <row r="741" spans="1:17" s="17" customFormat="1" ht="15.75" outlineLevel="1">
      <c r="A741" s="255"/>
      <c r="B741" s="122" t="s">
        <v>971</v>
      </c>
      <c r="C741" s="13" t="s">
        <v>635</v>
      </c>
      <c r="D741" s="111" t="s">
        <v>2578</v>
      </c>
      <c r="E741" s="75">
        <f t="shared" si="24"/>
        <v>977</v>
      </c>
      <c r="F741" s="39">
        <v>4</v>
      </c>
      <c r="G741" s="12">
        <f>585+388</f>
        <v>973</v>
      </c>
      <c r="H741" s="53"/>
      <c r="I741" s="187" t="s">
        <v>3366</v>
      </c>
      <c r="J741" s="188" t="s">
        <v>3591</v>
      </c>
      <c r="K741" s="46" t="s">
        <v>2058</v>
      </c>
      <c r="L741" s="43">
        <v>6056932.3499999996</v>
      </c>
      <c r="M741" s="9">
        <v>485005.5</v>
      </c>
      <c r="N741" s="9">
        <v>6057790.3200000003</v>
      </c>
      <c r="O741" s="77">
        <v>484557.45</v>
      </c>
      <c r="P741" s="37" t="s">
        <v>2125</v>
      </c>
      <c r="Q741" s="38">
        <v>440053752671</v>
      </c>
    </row>
    <row r="742" spans="1:17" s="17" customFormat="1" ht="15.75" outlineLevel="1">
      <c r="A742" s="255"/>
      <c r="B742" s="122" t="s">
        <v>972</v>
      </c>
      <c r="C742" s="13" t="s">
        <v>160</v>
      </c>
      <c r="D742" s="111" t="s">
        <v>2578</v>
      </c>
      <c r="E742" s="75">
        <f t="shared" si="24"/>
        <v>1861</v>
      </c>
      <c r="F742" s="39"/>
      <c r="G742" s="12">
        <f>730+345</f>
        <v>1075</v>
      </c>
      <c r="H742" s="53">
        <v>786</v>
      </c>
      <c r="I742" s="187" t="s">
        <v>3432</v>
      </c>
      <c r="J742" s="188" t="s">
        <v>3333</v>
      </c>
      <c r="K742" s="46" t="s">
        <v>2058</v>
      </c>
      <c r="L742" s="43">
        <v>6057624.1600000001</v>
      </c>
      <c r="M742" s="9">
        <v>484680.76</v>
      </c>
      <c r="N742" s="9">
        <v>6058187.2800000003</v>
      </c>
      <c r="O742" s="77">
        <v>486448.05</v>
      </c>
      <c r="P742" s="37" t="s">
        <v>2057</v>
      </c>
      <c r="Q742" s="38">
        <v>440053161698</v>
      </c>
    </row>
    <row r="743" spans="1:17" s="17" customFormat="1" ht="15.75" outlineLevel="1">
      <c r="A743" s="255"/>
      <c r="B743" s="122" t="s">
        <v>973</v>
      </c>
      <c r="C743" s="13" t="s">
        <v>106</v>
      </c>
      <c r="D743" s="111" t="s">
        <v>2810</v>
      </c>
      <c r="E743" s="75">
        <f t="shared" si="24"/>
        <v>1702</v>
      </c>
      <c r="F743" s="39">
        <v>6</v>
      </c>
      <c r="G743" s="12">
        <v>1696</v>
      </c>
      <c r="H743" s="53"/>
      <c r="I743" s="187" t="s">
        <v>3367</v>
      </c>
      <c r="J743" s="188" t="s">
        <v>3592</v>
      </c>
      <c r="K743" s="46" t="s">
        <v>9</v>
      </c>
      <c r="L743" s="43">
        <v>6059058.2000000002</v>
      </c>
      <c r="M743" s="9">
        <v>486028.59</v>
      </c>
      <c r="N743" s="9">
        <v>6057537.1799999997</v>
      </c>
      <c r="O743" s="77">
        <v>486758.99</v>
      </c>
      <c r="P743" s="37" t="s">
        <v>2061</v>
      </c>
      <c r="Q743" s="38">
        <v>440053105743</v>
      </c>
    </row>
    <row r="744" spans="1:17" s="17" customFormat="1" ht="15.75" outlineLevel="1">
      <c r="A744" s="255"/>
      <c r="B744" s="122" t="s">
        <v>974</v>
      </c>
      <c r="C744" s="13" t="s">
        <v>975</v>
      </c>
      <c r="D744" s="111" t="s">
        <v>2811</v>
      </c>
      <c r="E744" s="75">
        <f t="shared" si="24"/>
        <v>2220</v>
      </c>
      <c r="F744" s="39"/>
      <c r="G744" s="12">
        <f>555+1001+664</f>
        <v>2220</v>
      </c>
      <c r="H744" s="53"/>
      <c r="I744" s="187" t="s">
        <v>3433</v>
      </c>
      <c r="J744" s="188" t="s">
        <v>3593</v>
      </c>
      <c r="K744" s="46" t="s">
        <v>13</v>
      </c>
      <c r="L744" s="43">
        <v>6057809.4100000001</v>
      </c>
      <c r="M744" s="9">
        <v>484080.95</v>
      </c>
      <c r="N744" s="9">
        <v>6058526.1100000003</v>
      </c>
      <c r="O744" s="77">
        <v>482443.03</v>
      </c>
      <c r="P744" s="37" t="s">
        <v>2492</v>
      </c>
      <c r="Q744" s="38">
        <v>440053321456</v>
      </c>
    </row>
    <row r="745" spans="1:17" s="17" customFormat="1" ht="15.75" outlineLevel="1">
      <c r="A745" s="255"/>
      <c r="B745" s="122" t="s">
        <v>976</v>
      </c>
      <c r="C745" s="13" t="s">
        <v>439</v>
      </c>
      <c r="D745" s="111" t="s">
        <v>2812</v>
      </c>
      <c r="E745" s="75">
        <f t="shared" si="24"/>
        <v>2654</v>
      </c>
      <c r="F745" s="39"/>
      <c r="G745" s="12">
        <v>2654</v>
      </c>
      <c r="H745" s="53"/>
      <c r="I745" s="30">
        <v>5</v>
      </c>
      <c r="J745" s="9"/>
      <c r="K745" s="46" t="s">
        <v>20</v>
      </c>
      <c r="L745" s="43">
        <v>6057810.2999999998</v>
      </c>
      <c r="M745" s="9">
        <v>484091.45</v>
      </c>
      <c r="N745" s="9">
        <v>6058536.9000000004</v>
      </c>
      <c r="O745" s="77">
        <v>482437.36</v>
      </c>
      <c r="P745" s="37" t="s">
        <v>2062</v>
      </c>
      <c r="Q745" s="38">
        <v>440053116776</v>
      </c>
    </row>
    <row r="746" spans="1:17" s="17" customFormat="1" ht="15.75" outlineLevel="1">
      <c r="A746" s="255"/>
      <c r="B746" s="248" t="s">
        <v>977</v>
      </c>
      <c r="C746" s="249" t="s">
        <v>978</v>
      </c>
      <c r="D746" s="212" t="s">
        <v>2813</v>
      </c>
      <c r="E746" s="231">
        <f>SUM(F746:H747)</f>
        <v>3857</v>
      </c>
      <c r="F746" s="39"/>
      <c r="G746" s="12">
        <v>1254</v>
      </c>
      <c r="H746" s="53"/>
      <c r="I746" s="106">
        <v>4.3</v>
      </c>
      <c r="J746" s="9">
        <v>10.52</v>
      </c>
      <c r="K746" s="46" t="s">
        <v>9</v>
      </c>
      <c r="L746" s="43">
        <v>6056920.2000000002</v>
      </c>
      <c r="M746" s="9">
        <v>484959.51</v>
      </c>
      <c r="N746" s="9">
        <v>6056665.4199999999</v>
      </c>
      <c r="O746" s="77">
        <v>483773.92</v>
      </c>
      <c r="P746" s="37" t="s">
        <v>2008</v>
      </c>
      <c r="Q746" s="38">
        <v>440053388908</v>
      </c>
    </row>
    <row r="747" spans="1:17" s="17" customFormat="1" ht="15.75" outlineLevel="1">
      <c r="A747" s="255"/>
      <c r="B747" s="248"/>
      <c r="C747" s="249"/>
      <c r="D747" s="214"/>
      <c r="E747" s="232"/>
      <c r="F747" s="39"/>
      <c r="G747" s="12">
        <v>2603</v>
      </c>
      <c r="H747" s="53"/>
      <c r="I747" s="106">
        <v>4.0999999999999996</v>
      </c>
      <c r="J747" s="188" t="s">
        <v>3594</v>
      </c>
      <c r="K747" s="46" t="s">
        <v>9</v>
      </c>
      <c r="L747" s="43">
        <v>6056664.7599999998</v>
      </c>
      <c r="M747" s="9">
        <v>483763.41</v>
      </c>
      <c r="N747" s="9">
        <v>6056262.3799999999</v>
      </c>
      <c r="O747" s="77">
        <v>481308.07</v>
      </c>
      <c r="P747" s="37" t="s">
        <v>2008</v>
      </c>
      <c r="Q747" s="38">
        <v>440053388919</v>
      </c>
    </row>
    <row r="748" spans="1:17" s="17" customFormat="1" ht="15.75" outlineLevel="1">
      <c r="A748" s="255"/>
      <c r="B748" s="122" t="s">
        <v>979</v>
      </c>
      <c r="C748" s="13" t="s">
        <v>131</v>
      </c>
      <c r="D748" s="111" t="s">
        <v>2568</v>
      </c>
      <c r="E748" s="75">
        <f t="shared" si="24"/>
        <v>668</v>
      </c>
      <c r="F748" s="39">
        <v>516</v>
      </c>
      <c r="G748" s="12">
        <v>152</v>
      </c>
      <c r="H748" s="53"/>
      <c r="I748" s="187" t="s">
        <v>3368</v>
      </c>
      <c r="J748" s="188" t="s">
        <v>3595</v>
      </c>
      <c r="K748" s="46" t="s">
        <v>2058</v>
      </c>
      <c r="L748" s="43">
        <v>6055813.7300000004</v>
      </c>
      <c r="M748" s="9">
        <v>480895.93</v>
      </c>
      <c r="N748" s="9">
        <v>6056271.0599999996</v>
      </c>
      <c r="O748" s="77">
        <v>481294.72</v>
      </c>
      <c r="P748" s="37" t="s">
        <v>2126</v>
      </c>
      <c r="Q748" s="38">
        <v>440053817157</v>
      </c>
    </row>
    <row r="749" spans="1:17" s="17" customFormat="1" ht="31.5" outlineLevel="1">
      <c r="A749" s="255"/>
      <c r="B749" s="122" t="s">
        <v>980</v>
      </c>
      <c r="C749" s="206" t="s">
        <v>3677</v>
      </c>
      <c r="D749" s="111" t="s">
        <v>2814</v>
      </c>
      <c r="E749" s="75">
        <f t="shared" si="24"/>
        <v>2463</v>
      </c>
      <c r="F749" s="39"/>
      <c r="G749" s="12">
        <v>2463</v>
      </c>
      <c r="H749" s="53"/>
      <c r="I749" s="187" t="s">
        <v>3313</v>
      </c>
      <c r="J749" s="188" t="s">
        <v>3596</v>
      </c>
      <c r="K749" s="46" t="s">
        <v>20</v>
      </c>
      <c r="L749" s="43">
        <v>6056271.0599999996</v>
      </c>
      <c r="M749" s="9">
        <v>481294.72</v>
      </c>
      <c r="N749" s="9">
        <v>6057897.8600000003</v>
      </c>
      <c r="O749" s="77">
        <v>479612.01</v>
      </c>
      <c r="P749" s="37" t="s">
        <v>2127</v>
      </c>
      <c r="Q749" s="38">
        <v>440053678074</v>
      </c>
    </row>
    <row r="750" spans="1:17" s="17" customFormat="1" ht="15.75" outlineLevel="1">
      <c r="A750" s="255"/>
      <c r="B750" s="122" t="s">
        <v>981</v>
      </c>
      <c r="C750" s="13" t="s">
        <v>982</v>
      </c>
      <c r="D750" s="111" t="s">
        <v>2587</v>
      </c>
      <c r="E750" s="75">
        <f t="shared" si="24"/>
        <v>323</v>
      </c>
      <c r="F750" s="39"/>
      <c r="G750" s="12">
        <v>323</v>
      </c>
      <c r="H750" s="53"/>
      <c r="I750" s="106">
        <v>3.3</v>
      </c>
      <c r="J750" s="9">
        <v>6.5</v>
      </c>
      <c r="K750" s="46" t="s">
        <v>2058</v>
      </c>
      <c r="L750" s="43">
        <v>6057332.8499999996</v>
      </c>
      <c r="M750" s="9">
        <v>480677</v>
      </c>
      <c r="N750" s="9">
        <v>6057599.1399999997</v>
      </c>
      <c r="O750" s="77">
        <v>480858.2</v>
      </c>
      <c r="P750" s="37" t="s">
        <v>2193</v>
      </c>
      <c r="Q750" s="38">
        <v>440054235699</v>
      </c>
    </row>
    <row r="751" spans="1:17" s="17" customFormat="1" ht="15.75" outlineLevel="1">
      <c r="A751" s="255"/>
      <c r="B751" s="122" t="s">
        <v>983</v>
      </c>
      <c r="C751" s="206" t="s">
        <v>3676</v>
      </c>
      <c r="D751" s="111" t="s">
        <v>2587</v>
      </c>
      <c r="E751" s="75">
        <f t="shared" si="24"/>
        <v>870</v>
      </c>
      <c r="F751" s="39"/>
      <c r="G751" s="12">
        <v>870</v>
      </c>
      <c r="H751" s="53"/>
      <c r="I751" s="106">
        <v>3.3</v>
      </c>
      <c r="J751" s="9">
        <v>7</v>
      </c>
      <c r="K751" s="46" t="s">
        <v>2058</v>
      </c>
      <c r="L751" s="43">
        <v>6057872.8899999997</v>
      </c>
      <c r="M751" s="9">
        <v>481261.53</v>
      </c>
      <c r="N751" s="9">
        <v>6058434.5199999996</v>
      </c>
      <c r="O751" s="77">
        <v>481677.66</v>
      </c>
      <c r="P751" s="37" t="s">
        <v>2194</v>
      </c>
      <c r="Q751" s="38">
        <v>440054235755</v>
      </c>
    </row>
    <row r="752" spans="1:17" s="17" customFormat="1" ht="15.75" outlineLevel="1">
      <c r="A752" s="255"/>
      <c r="B752" s="122" t="s">
        <v>984</v>
      </c>
      <c r="C752" s="206" t="s">
        <v>3101</v>
      </c>
      <c r="D752" s="111" t="s">
        <v>2586</v>
      </c>
      <c r="E752" s="75">
        <f t="shared" si="24"/>
        <v>951</v>
      </c>
      <c r="F752" s="39"/>
      <c r="G752" s="12">
        <v>951</v>
      </c>
      <c r="H752" s="53"/>
      <c r="I752" s="187" t="s">
        <v>3249</v>
      </c>
      <c r="J752" s="9"/>
      <c r="K752" s="46" t="s">
        <v>20</v>
      </c>
      <c r="L752" s="43">
        <v>6057874.2999999998</v>
      </c>
      <c r="M752" s="9">
        <v>481261.03</v>
      </c>
      <c r="N752" s="9">
        <v>6058430.4000000004</v>
      </c>
      <c r="O752" s="77">
        <v>481673.2</v>
      </c>
      <c r="P752" s="37"/>
      <c r="Q752" s="38"/>
    </row>
    <row r="753" spans="1:17" s="17" customFormat="1" ht="15.75" outlineLevel="1">
      <c r="A753" s="255"/>
      <c r="B753" s="122" t="s">
        <v>985</v>
      </c>
      <c r="C753" s="13" t="s">
        <v>986</v>
      </c>
      <c r="D753" s="111" t="s">
        <v>2585</v>
      </c>
      <c r="E753" s="75">
        <f t="shared" si="24"/>
        <v>1119</v>
      </c>
      <c r="F753" s="39"/>
      <c r="G753" s="12">
        <v>1119</v>
      </c>
      <c r="H753" s="53"/>
      <c r="I753" s="30">
        <v>4</v>
      </c>
      <c r="J753" s="9"/>
      <c r="K753" s="46" t="s">
        <v>13</v>
      </c>
      <c r="L753" s="43">
        <v>6057874.2999999998</v>
      </c>
      <c r="M753" s="9">
        <v>481261.03</v>
      </c>
      <c r="N753" s="9">
        <v>6059773.0999999996</v>
      </c>
      <c r="O753" s="77">
        <v>483118.9</v>
      </c>
      <c r="P753" s="37"/>
      <c r="Q753" s="38"/>
    </row>
    <row r="754" spans="1:17" s="17" customFormat="1" ht="15.75" outlineLevel="1">
      <c r="A754" s="255"/>
      <c r="B754" s="122" t="s">
        <v>987</v>
      </c>
      <c r="C754" s="13" t="s">
        <v>988</v>
      </c>
      <c r="D754" s="111" t="s">
        <v>2584</v>
      </c>
      <c r="E754" s="75">
        <f t="shared" si="24"/>
        <v>441</v>
      </c>
      <c r="F754" s="39"/>
      <c r="G754" s="12">
        <v>441</v>
      </c>
      <c r="H754" s="53"/>
      <c r="I754" s="30">
        <v>5</v>
      </c>
      <c r="J754" s="9"/>
      <c r="K754" s="46" t="s">
        <v>20</v>
      </c>
      <c r="L754" s="43">
        <v>6060334.7000000002</v>
      </c>
      <c r="M754" s="9">
        <v>484085.49</v>
      </c>
      <c r="N754" s="9">
        <v>6058481.5</v>
      </c>
      <c r="O754" s="77">
        <v>481744.07</v>
      </c>
      <c r="P754" s="37"/>
      <c r="Q754" s="38"/>
    </row>
    <row r="755" spans="1:17" s="17" customFormat="1" ht="15.75" outlineLevel="1">
      <c r="A755" s="255"/>
      <c r="B755" s="122" t="s">
        <v>989</v>
      </c>
      <c r="C755" s="190" t="s">
        <v>990</v>
      </c>
      <c r="D755" s="111" t="s">
        <v>2815</v>
      </c>
      <c r="E755" s="75">
        <f t="shared" si="24"/>
        <v>679</v>
      </c>
      <c r="F755" s="39"/>
      <c r="G755" s="12">
        <v>679</v>
      </c>
      <c r="H755" s="53"/>
      <c r="I755" s="106">
        <v>2.8</v>
      </c>
      <c r="J755" s="9">
        <v>10.6</v>
      </c>
      <c r="K755" s="46" t="s">
        <v>13</v>
      </c>
      <c r="L755" s="43">
        <v>6055625.5700000003</v>
      </c>
      <c r="M755" s="9">
        <v>482393.47</v>
      </c>
      <c r="N755" s="9">
        <v>6056298.79</v>
      </c>
      <c r="O755" s="77">
        <v>482321.51</v>
      </c>
      <c r="P755" s="37" t="s">
        <v>2195</v>
      </c>
      <c r="Q755" s="38">
        <v>440054240754</v>
      </c>
    </row>
    <row r="756" spans="1:17" s="17" customFormat="1" ht="15.75" outlineLevel="1">
      <c r="A756" s="255"/>
      <c r="B756" s="122" t="s">
        <v>991</v>
      </c>
      <c r="C756" s="13" t="s">
        <v>992</v>
      </c>
      <c r="D756" s="111" t="s">
        <v>2816</v>
      </c>
      <c r="E756" s="75">
        <f t="shared" si="24"/>
        <v>729</v>
      </c>
      <c r="F756" s="39">
        <v>2</v>
      </c>
      <c r="G756" s="12">
        <v>727</v>
      </c>
      <c r="H756" s="53"/>
      <c r="I756" s="187" t="s">
        <v>3369</v>
      </c>
      <c r="J756" s="188" t="s">
        <v>3597</v>
      </c>
      <c r="K756" s="46" t="s">
        <v>9</v>
      </c>
      <c r="L756" s="43">
        <v>6060697.6200000001</v>
      </c>
      <c r="M756" s="9">
        <v>483581.69</v>
      </c>
      <c r="N756" s="9">
        <v>6061346.0300000003</v>
      </c>
      <c r="O756" s="77">
        <v>483900.48</v>
      </c>
      <c r="P756" s="37" t="s">
        <v>2196</v>
      </c>
      <c r="Q756" s="38">
        <v>440054235700</v>
      </c>
    </row>
    <row r="757" spans="1:17" s="17" customFormat="1" ht="15.75" outlineLevel="1">
      <c r="A757" s="255"/>
      <c r="B757" s="122" t="s">
        <v>993</v>
      </c>
      <c r="C757" s="190" t="s">
        <v>994</v>
      </c>
      <c r="D757" s="111" t="s">
        <v>2583</v>
      </c>
      <c r="E757" s="75">
        <f t="shared" si="24"/>
        <v>290</v>
      </c>
      <c r="F757" s="39"/>
      <c r="G757" s="12">
        <v>290</v>
      </c>
      <c r="H757" s="53"/>
      <c r="I757" s="30">
        <v>6</v>
      </c>
      <c r="J757" s="9"/>
      <c r="K757" s="46" t="s">
        <v>9</v>
      </c>
      <c r="L757" s="43">
        <v>6060687.7999999998</v>
      </c>
      <c r="M757" s="9">
        <v>483575.62</v>
      </c>
      <c r="N757" s="9">
        <v>6061351.5</v>
      </c>
      <c r="O757" s="77">
        <v>483896.36</v>
      </c>
      <c r="P757" s="37"/>
      <c r="Q757" s="38"/>
    </row>
    <row r="758" spans="1:17" s="17" customFormat="1" ht="15.75" outlineLevel="1">
      <c r="A758" s="255"/>
      <c r="B758" s="122" t="s">
        <v>995</v>
      </c>
      <c r="C758" s="190" t="s">
        <v>996</v>
      </c>
      <c r="D758" s="186" t="s">
        <v>3652</v>
      </c>
      <c r="E758" s="75">
        <f t="shared" si="24"/>
        <v>1516</v>
      </c>
      <c r="F758" s="39"/>
      <c r="G758" s="12">
        <v>1516</v>
      </c>
      <c r="H758" s="53"/>
      <c r="I758" s="106">
        <v>4.0999999999999996</v>
      </c>
      <c r="J758" s="9">
        <v>11.6</v>
      </c>
      <c r="K758" s="46" t="s">
        <v>9</v>
      </c>
      <c r="L758" s="43">
        <v>6059125.8600000003</v>
      </c>
      <c r="M758" s="9">
        <v>487817.07</v>
      </c>
      <c r="N758" s="9">
        <v>6060463.1399999997</v>
      </c>
      <c r="O758" s="77">
        <v>48595.64</v>
      </c>
      <c r="P758" s="37" t="s">
        <v>2128</v>
      </c>
      <c r="Q758" s="38">
        <v>440053678109</v>
      </c>
    </row>
    <row r="759" spans="1:17" s="17" customFormat="1" ht="18.75" customHeight="1" outlineLevel="1">
      <c r="A759" s="255"/>
      <c r="B759" s="122" t="s">
        <v>997</v>
      </c>
      <c r="C759" s="13" t="s">
        <v>998</v>
      </c>
      <c r="D759" s="111" t="s">
        <v>2817</v>
      </c>
      <c r="E759" s="75">
        <f t="shared" si="24"/>
        <v>2063</v>
      </c>
      <c r="F759" s="39">
        <v>5</v>
      </c>
      <c r="G759" s="12">
        <v>2058</v>
      </c>
      <c r="H759" s="53"/>
      <c r="I759" s="187" t="s">
        <v>3370</v>
      </c>
      <c r="J759" s="188" t="s">
        <v>3598</v>
      </c>
      <c r="K759" s="46" t="s">
        <v>20</v>
      </c>
      <c r="L759" s="43">
        <v>6059110.2000000002</v>
      </c>
      <c r="M759" s="9">
        <v>487822.37</v>
      </c>
      <c r="N759" s="9">
        <v>6060751.3600000003</v>
      </c>
      <c r="O759" s="77">
        <v>489066.27</v>
      </c>
      <c r="P759" s="37" t="s">
        <v>2129</v>
      </c>
      <c r="Q759" s="38">
        <v>440053677933</v>
      </c>
    </row>
    <row r="760" spans="1:17" s="17" customFormat="1" ht="15.75" outlineLevel="1">
      <c r="A760" s="255"/>
      <c r="B760" s="122" t="s">
        <v>999</v>
      </c>
      <c r="C760" s="13" t="s">
        <v>1000</v>
      </c>
      <c r="D760" s="111" t="s">
        <v>2582</v>
      </c>
      <c r="E760" s="75">
        <f t="shared" si="24"/>
        <v>349</v>
      </c>
      <c r="F760" s="39"/>
      <c r="G760" s="12">
        <v>349</v>
      </c>
      <c r="H760" s="53"/>
      <c r="I760" s="30">
        <v>3</v>
      </c>
      <c r="J760" s="9"/>
      <c r="K760" s="46" t="s">
        <v>73</v>
      </c>
      <c r="L760" s="43">
        <v>6059099.5999999996</v>
      </c>
      <c r="M760" s="9">
        <v>487826.51</v>
      </c>
      <c r="N760" s="9">
        <v>6060759.2999999998</v>
      </c>
      <c r="O760" s="77">
        <v>489072.04</v>
      </c>
      <c r="P760" s="37"/>
      <c r="Q760" s="38"/>
    </row>
    <row r="761" spans="1:17" s="17" customFormat="1" ht="15" customHeight="1" outlineLevel="1">
      <c r="A761" s="255"/>
      <c r="B761" s="122" t="s">
        <v>1001</v>
      </c>
      <c r="C761" s="13" t="s">
        <v>96</v>
      </c>
      <c r="D761" s="111" t="s">
        <v>2581</v>
      </c>
      <c r="E761" s="75">
        <f t="shared" si="24"/>
        <v>730</v>
      </c>
      <c r="F761" s="39">
        <v>730</v>
      </c>
      <c r="G761" s="12"/>
      <c r="H761" s="53"/>
      <c r="I761" s="187" t="s">
        <v>3371</v>
      </c>
      <c r="J761" s="188" t="s">
        <v>3599</v>
      </c>
      <c r="K761" s="46" t="s">
        <v>2058</v>
      </c>
      <c r="L761" s="43">
        <v>6058982.0700000003</v>
      </c>
      <c r="M761" s="9">
        <v>489213.4</v>
      </c>
      <c r="N761" s="9">
        <v>6059567.1500000004</v>
      </c>
      <c r="O761" s="77">
        <v>489610.68</v>
      </c>
      <c r="P761" s="37" t="s">
        <v>1975</v>
      </c>
      <c r="Q761" s="38">
        <v>440053203188</v>
      </c>
    </row>
    <row r="762" spans="1:17" s="17" customFormat="1" ht="15.75" outlineLevel="1">
      <c r="A762" s="255"/>
      <c r="B762" s="122" t="s">
        <v>1002</v>
      </c>
      <c r="C762" s="13" t="s">
        <v>377</v>
      </c>
      <c r="D762" s="111" t="s">
        <v>2581</v>
      </c>
      <c r="E762" s="75">
        <f t="shared" si="24"/>
        <v>463</v>
      </c>
      <c r="F762" s="39">
        <f>(0.002+0.461)*1000</f>
        <v>463</v>
      </c>
      <c r="G762" s="12"/>
      <c r="H762" s="53"/>
      <c r="I762" s="187" t="s">
        <v>3372</v>
      </c>
      <c r="J762" s="188" t="s">
        <v>3600</v>
      </c>
      <c r="K762" s="109" t="s">
        <v>2058</v>
      </c>
      <c r="L762" s="43">
        <v>6059309.2199999997</v>
      </c>
      <c r="M762" s="9">
        <v>489993</v>
      </c>
      <c r="N762" s="9">
        <v>6059566.5999999996</v>
      </c>
      <c r="O762" s="77">
        <v>489610.72</v>
      </c>
      <c r="P762" s="39" t="s">
        <v>1964</v>
      </c>
      <c r="Q762" s="108">
        <v>440050300010</v>
      </c>
    </row>
    <row r="763" spans="1:17" s="17" customFormat="1" ht="15.75" outlineLevel="1">
      <c r="A763" s="255"/>
      <c r="B763" s="122" t="s">
        <v>1003</v>
      </c>
      <c r="C763" s="13" t="s">
        <v>894</v>
      </c>
      <c r="D763" s="111" t="s">
        <v>2581</v>
      </c>
      <c r="E763" s="75">
        <f t="shared" si="24"/>
        <v>209</v>
      </c>
      <c r="F763" s="39">
        <v>209</v>
      </c>
      <c r="G763" s="12"/>
      <c r="H763" s="53"/>
      <c r="I763" s="30">
        <v>4</v>
      </c>
      <c r="J763" s="9"/>
      <c r="K763" s="46" t="s">
        <v>20</v>
      </c>
      <c r="L763" s="43">
        <v>6059302.5</v>
      </c>
      <c r="M763" s="9">
        <v>490001.34</v>
      </c>
      <c r="N763" s="9">
        <v>6059537.5</v>
      </c>
      <c r="O763" s="77">
        <v>489586.62</v>
      </c>
      <c r="P763" s="37"/>
      <c r="Q763" s="38"/>
    </row>
    <row r="764" spans="1:17" s="17" customFormat="1" ht="15.75" outlineLevel="1">
      <c r="A764" s="255"/>
      <c r="B764" s="122" t="s">
        <v>1004</v>
      </c>
      <c r="C764" s="13" t="s">
        <v>708</v>
      </c>
      <c r="D764" s="111" t="s">
        <v>2581</v>
      </c>
      <c r="E764" s="75">
        <f t="shared" si="24"/>
        <v>392</v>
      </c>
      <c r="F764" s="39">
        <v>392</v>
      </c>
      <c r="G764" s="12"/>
      <c r="H764" s="53"/>
      <c r="I764" s="187" t="s">
        <v>3373</v>
      </c>
      <c r="J764" s="9"/>
      <c r="K764" s="46" t="s">
        <v>20</v>
      </c>
      <c r="L764" s="43">
        <v>6059177.9000000004</v>
      </c>
      <c r="M764" s="9">
        <v>489878.6</v>
      </c>
      <c r="N764" s="9">
        <v>6059294.5</v>
      </c>
      <c r="O764" s="77">
        <v>489705.46</v>
      </c>
      <c r="P764" s="37"/>
      <c r="Q764" s="38"/>
    </row>
    <row r="765" spans="1:17" s="17" customFormat="1" ht="15.75" outlineLevel="1">
      <c r="A765" s="255"/>
      <c r="B765" s="122" t="s">
        <v>1005</v>
      </c>
      <c r="C765" s="13" t="s">
        <v>233</v>
      </c>
      <c r="D765" s="111" t="s">
        <v>2581</v>
      </c>
      <c r="E765" s="75">
        <f t="shared" si="24"/>
        <v>297</v>
      </c>
      <c r="F765" s="39">
        <v>297</v>
      </c>
      <c r="G765" s="12"/>
      <c r="H765" s="53"/>
      <c r="I765" s="187" t="s">
        <v>3373</v>
      </c>
      <c r="J765" s="9"/>
      <c r="K765" s="46" t="s">
        <v>20</v>
      </c>
      <c r="L765" s="43">
        <v>6059108.9000000004</v>
      </c>
      <c r="M765" s="9">
        <v>489809.82</v>
      </c>
      <c r="N765" s="9">
        <v>6059311.2999999998</v>
      </c>
      <c r="O765" s="77">
        <v>489481.22</v>
      </c>
      <c r="P765" s="37"/>
      <c r="Q765" s="38"/>
    </row>
    <row r="766" spans="1:17" s="17" customFormat="1" ht="15.75" outlineLevel="1">
      <c r="A766" s="255"/>
      <c r="B766" s="122" t="s">
        <v>1006</v>
      </c>
      <c r="C766" s="13" t="s">
        <v>28</v>
      </c>
      <c r="D766" s="111" t="s">
        <v>2581</v>
      </c>
      <c r="E766" s="75">
        <f t="shared" si="24"/>
        <v>295</v>
      </c>
      <c r="F766" s="39"/>
      <c r="G766" s="12">
        <v>295</v>
      </c>
      <c r="H766" s="53"/>
      <c r="I766" s="30">
        <v>37745</v>
      </c>
      <c r="J766" s="9"/>
      <c r="K766" s="46" t="s">
        <v>20</v>
      </c>
      <c r="L766" s="43">
        <v>6058941.7999999998</v>
      </c>
      <c r="M766" s="9">
        <v>489518.77</v>
      </c>
      <c r="N766" s="9">
        <v>6059220.9000000004</v>
      </c>
      <c r="O766" s="77">
        <v>489617.26</v>
      </c>
      <c r="P766" s="37"/>
      <c r="Q766" s="38"/>
    </row>
    <row r="767" spans="1:17" s="17" customFormat="1" ht="15.75" outlineLevel="1">
      <c r="A767" s="255"/>
      <c r="B767" s="122" t="s">
        <v>1007</v>
      </c>
      <c r="C767" s="13" t="s">
        <v>732</v>
      </c>
      <c r="D767" s="111" t="s">
        <v>2581</v>
      </c>
      <c r="E767" s="75">
        <f t="shared" si="24"/>
        <v>130</v>
      </c>
      <c r="F767" s="39"/>
      <c r="G767" s="12">
        <v>130</v>
      </c>
      <c r="H767" s="53"/>
      <c r="I767" s="187" t="s">
        <v>3249</v>
      </c>
      <c r="J767" s="9"/>
      <c r="K767" s="46" t="s">
        <v>20</v>
      </c>
      <c r="L767" s="43">
        <v>6059030.4000000004</v>
      </c>
      <c r="M767" s="9">
        <v>489244.63</v>
      </c>
      <c r="N767" s="9">
        <v>6059002.7000000002</v>
      </c>
      <c r="O767" s="77">
        <v>489538.08</v>
      </c>
      <c r="P767" s="37"/>
      <c r="Q767" s="38"/>
    </row>
    <row r="768" spans="1:17" s="17" customFormat="1" ht="15.75" outlineLevel="1">
      <c r="A768" s="255"/>
      <c r="B768" s="122" t="s">
        <v>1008</v>
      </c>
      <c r="C768" s="13" t="s">
        <v>131</v>
      </c>
      <c r="D768" s="111" t="s">
        <v>2581</v>
      </c>
      <c r="E768" s="75">
        <f t="shared" si="24"/>
        <v>232</v>
      </c>
      <c r="F768" s="39"/>
      <c r="G768" s="12">
        <v>232</v>
      </c>
      <c r="H768" s="53"/>
      <c r="I768" s="30">
        <v>4</v>
      </c>
      <c r="J768" s="9"/>
      <c r="K768" s="46" t="s">
        <v>20</v>
      </c>
      <c r="L768" s="43">
        <v>6059010.9000000004</v>
      </c>
      <c r="M768" s="9">
        <v>489396.44</v>
      </c>
      <c r="N768" s="9">
        <v>6059139.2999999998</v>
      </c>
      <c r="O768" s="77">
        <v>489414.66</v>
      </c>
      <c r="P768" s="37"/>
      <c r="Q768" s="38"/>
    </row>
    <row r="769" spans="1:17" s="17" customFormat="1" ht="15.75" outlineLevel="1">
      <c r="A769" s="255"/>
      <c r="B769" s="122" t="s">
        <v>1009</v>
      </c>
      <c r="C769" s="13" t="s">
        <v>854</v>
      </c>
      <c r="D769" s="111" t="s">
        <v>2581</v>
      </c>
      <c r="E769" s="75">
        <f t="shared" si="24"/>
        <v>815</v>
      </c>
      <c r="F769" s="39"/>
      <c r="G769" s="12">
        <v>815</v>
      </c>
      <c r="H769" s="53"/>
      <c r="I769" s="187" t="s">
        <v>3262</v>
      </c>
      <c r="J769" s="9"/>
      <c r="K769" s="46" t="s">
        <v>20</v>
      </c>
      <c r="L769" s="43">
        <v>6059277.7999999998</v>
      </c>
      <c r="M769" s="9">
        <v>489528.27</v>
      </c>
      <c r="N769" s="9">
        <v>6059280.2999999998</v>
      </c>
      <c r="O769" s="77">
        <v>489425.98</v>
      </c>
      <c r="P769" s="37"/>
      <c r="Q769" s="38"/>
    </row>
    <row r="770" spans="1:17" s="17" customFormat="1" ht="15.75" outlineLevel="1">
      <c r="A770" s="255"/>
      <c r="B770" s="122" t="s">
        <v>1010</v>
      </c>
      <c r="C770" s="190" t="s">
        <v>3102</v>
      </c>
      <c r="D770" s="111" t="s">
        <v>2581</v>
      </c>
      <c r="E770" s="75">
        <f t="shared" si="24"/>
        <v>252</v>
      </c>
      <c r="F770" s="39"/>
      <c r="G770" s="12"/>
      <c r="H770" s="53">
        <v>252</v>
      </c>
      <c r="I770" s="30">
        <v>4</v>
      </c>
      <c r="J770" s="9"/>
      <c r="K770" s="46" t="s">
        <v>13</v>
      </c>
      <c r="L770" s="43">
        <v>6058246.9000000004</v>
      </c>
      <c r="M770" s="9">
        <v>490757.44</v>
      </c>
      <c r="N770" s="9">
        <v>6058647.2999999998</v>
      </c>
      <c r="O770" s="77">
        <v>491326.47</v>
      </c>
      <c r="P770" s="37"/>
      <c r="Q770" s="38"/>
    </row>
    <row r="771" spans="1:17" s="17" customFormat="1" ht="15.75" outlineLevel="1">
      <c r="A771" s="255"/>
      <c r="B771" s="122" t="s">
        <v>1011</v>
      </c>
      <c r="C771" s="190" t="s">
        <v>3103</v>
      </c>
      <c r="D771" s="111" t="s">
        <v>2581</v>
      </c>
      <c r="E771" s="75">
        <f t="shared" si="24"/>
        <v>312</v>
      </c>
      <c r="F771" s="39"/>
      <c r="G771" s="12">
        <v>312</v>
      </c>
      <c r="H771" s="53"/>
      <c r="I771" s="106">
        <v>2.5</v>
      </c>
      <c r="J771" s="9">
        <v>5.5</v>
      </c>
      <c r="K771" s="46" t="s">
        <v>9</v>
      </c>
      <c r="L771" s="43">
        <v>6058631.7599999998</v>
      </c>
      <c r="M771" s="9">
        <v>491002.07</v>
      </c>
      <c r="N771" s="9">
        <v>6058856.5499999998</v>
      </c>
      <c r="O771" s="77">
        <v>491035.78</v>
      </c>
      <c r="P771" s="37" t="s">
        <v>2130</v>
      </c>
      <c r="Q771" s="38">
        <v>440053817194</v>
      </c>
    </row>
    <row r="772" spans="1:17" s="17" customFormat="1" ht="15.75" outlineLevel="1">
      <c r="A772" s="255"/>
      <c r="B772" s="122" t="s">
        <v>1012</v>
      </c>
      <c r="C772" s="13" t="s">
        <v>354</v>
      </c>
      <c r="D772" s="111" t="s">
        <v>2580</v>
      </c>
      <c r="E772" s="75">
        <f t="shared" si="24"/>
        <v>1402</v>
      </c>
      <c r="F772" s="39"/>
      <c r="G772" s="12">
        <v>1402</v>
      </c>
      <c r="H772" s="53"/>
      <c r="I772" s="187" t="s">
        <v>3434</v>
      </c>
      <c r="J772" s="188" t="s">
        <v>3601</v>
      </c>
      <c r="K772" s="46" t="s">
        <v>2058</v>
      </c>
      <c r="L772" s="43">
        <v>6057317.0999999996</v>
      </c>
      <c r="M772" s="9">
        <v>491746.53</v>
      </c>
      <c r="N772" s="9">
        <v>6058553.6299999999</v>
      </c>
      <c r="O772" s="77">
        <v>492286.15</v>
      </c>
      <c r="P772" s="37" t="s">
        <v>2131</v>
      </c>
      <c r="Q772" s="38">
        <v>440053678041</v>
      </c>
    </row>
    <row r="773" spans="1:17" s="17" customFormat="1" ht="15.75" outlineLevel="1">
      <c r="A773" s="255"/>
      <c r="B773" s="122" t="s">
        <v>1013</v>
      </c>
      <c r="C773" s="13" t="s">
        <v>1014</v>
      </c>
      <c r="D773" s="111" t="s">
        <v>2580</v>
      </c>
      <c r="E773" s="75">
        <f t="shared" si="24"/>
        <v>1561</v>
      </c>
      <c r="F773" s="39"/>
      <c r="G773" s="12">
        <v>1561</v>
      </c>
      <c r="H773" s="53"/>
      <c r="I773" s="187" t="s">
        <v>3287</v>
      </c>
      <c r="J773" s="188" t="s">
        <v>3602</v>
      </c>
      <c r="K773" s="46" t="s">
        <v>2058</v>
      </c>
      <c r="L773" s="43">
        <v>6056850.9800000004</v>
      </c>
      <c r="M773" s="9">
        <v>492245.69</v>
      </c>
      <c r="N773" s="9">
        <v>6058340.3499999996</v>
      </c>
      <c r="O773" s="77">
        <v>492589.68</v>
      </c>
      <c r="P773" s="37" t="s">
        <v>2197</v>
      </c>
      <c r="Q773" s="38">
        <v>440054240787</v>
      </c>
    </row>
    <row r="774" spans="1:17" s="17" customFormat="1" ht="15.75" outlineLevel="1">
      <c r="A774" s="255"/>
      <c r="B774" s="122" t="s">
        <v>1015</v>
      </c>
      <c r="C774" s="13" t="s">
        <v>1016</v>
      </c>
      <c r="D774" s="111" t="s">
        <v>2580</v>
      </c>
      <c r="E774" s="75">
        <f t="shared" si="24"/>
        <v>1496</v>
      </c>
      <c r="F774" s="39"/>
      <c r="G774" s="12">
        <v>1496</v>
      </c>
      <c r="H774" s="53"/>
      <c r="I774" s="187" t="s">
        <v>3313</v>
      </c>
      <c r="J774" s="188" t="s">
        <v>3603</v>
      </c>
      <c r="K774" s="46" t="s">
        <v>2058</v>
      </c>
      <c r="L774" s="43">
        <v>6056437.5300000003</v>
      </c>
      <c r="M774" s="9">
        <v>492805.08</v>
      </c>
      <c r="N774" s="9">
        <v>6057832.54</v>
      </c>
      <c r="O774" s="77">
        <v>493340.11</v>
      </c>
      <c r="P774" s="37" t="s">
        <v>2011</v>
      </c>
      <c r="Q774" s="38">
        <v>440053389249</v>
      </c>
    </row>
    <row r="775" spans="1:17" s="17" customFormat="1" ht="15.75" outlineLevel="1">
      <c r="A775" s="255"/>
      <c r="B775" s="122" t="s">
        <v>1017</v>
      </c>
      <c r="C775" s="190" t="s">
        <v>1018</v>
      </c>
      <c r="D775" s="111" t="s">
        <v>2580</v>
      </c>
      <c r="E775" s="75">
        <f t="shared" si="24"/>
        <v>2459</v>
      </c>
      <c r="F775" s="39"/>
      <c r="G775" s="12">
        <v>2459</v>
      </c>
      <c r="H775" s="53"/>
      <c r="I775" s="30">
        <v>5</v>
      </c>
      <c r="J775" s="9"/>
      <c r="K775" s="46" t="s">
        <v>20</v>
      </c>
      <c r="L775" s="43">
        <v>6056424.4000000004</v>
      </c>
      <c r="M775" s="9">
        <v>492800.51</v>
      </c>
      <c r="N775" s="9">
        <v>6057833.5999999996</v>
      </c>
      <c r="O775" s="77">
        <v>493340.29</v>
      </c>
      <c r="P775" s="37"/>
      <c r="Q775" s="38"/>
    </row>
    <row r="776" spans="1:17" s="17" customFormat="1" ht="15.75" outlineLevel="1">
      <c r="A776" s="255"/>
      <c r="B776" s="122" t="s">
        <v>1019</v>
      </c>
      <c r="C776" s="190" t="s">
        <v>1020</v>
      </c>
      <c r="D776" s="111" t="s">
        <v>2580</v>
      </c>
      <c r="E776" s="75">
        <f t="shared" si="24"/>
        <v>1403</v>
      </c>
      <c r="F776" s="39"/>
      <c r="G776" s="12">
        <v>1403</v>
      </c>
      <c r="H776" s="53"/>
      <c r="I776" s="30">
        <v>4</v>
      </c>
      <c r="J776" s="9"/>
      <c r="K776" s="46" t="s">
        <v>13</v>
      </c>
      <c r="L776" s="43">
        <v>6056047</v>
      </c>
      <c r="M776" s="9">
        <v>493843.37</v>
      </c>
      <c r="N776" s="9">
        <v>6055705.5</v>
      </c>
      <c r="O776" s="77">
        <v>491993.23</v>
      </c>
      <c r="P776" s="37"/>
      <c r="Q776" s="38"/>
    </row>
    <row r="777" spans="1:17" s="17" customFormat="1" ht="15.75" outlineLevel="1">
      <c r="A777" s="255"/>
      <c r="B777" s="122" t="s">
        <v>1021</v>
      </c>
      <c r="C777" s="13" t="s">
        <v>119</v>
      </c>
      <c r="D777" s="111" t="s">
        <v>2580</v>
      </c>
      <c r="E777" s="75">
        <f t="shared" si="24"/>
        <v>2610</v>
      </c>
      <c r="F777" s="39"/>
      <c r="G777" s="12">
        <v>2610</v>
      </c>
      <c r="H777" s="53"/>
      <c r="I777" s="187" t="s">
        <v>3262</v>
      </c>
      <c r="J777" s="9"/>
      <c r="K777" s="46" t="s">
        <v>20</v>
      </c>
      <c r="L777" s="43">
        <v>6055706.2000000002</v>
      </c>
      <c r="M777" s="9">
        <v>491990.82</v>
      </c>
      <c r="N777" s="9">
        <v>6056147.7999999998</v>
      </c>
      <c r="O777" s="77">
        <v>490690.79</v>
      </c>
      <c r="P777" s="37"/>
      <c r="Q777" s="38"/>
    </row>
    <row r="778" spans="1:17" s="17" customFormat="1" ht="15.75" outlineLevel="1">
      <c r="A778" s="255"/>
      <c r="B778" s="122" t="s">
        <v>1022</v>
      </c>
      <c r="C778" s="190" t="s">
        <v>3104</v>
      </c>
      <c r="D778" s="111" t="s">
        <v>2580</v>
      </c>
      <c r="E778" s="75">
        <f t="shared" si="24"/>
        <v>1033</v>
      </c>
      <c r="F778" s="39"/>
      <c r="G778" s="12">
        <v>1033</v>
      </c>
      <c r="H778" s="53"/>
      <c r="I778" s="187" t="s">
        <v>3374</v>
      </c>
      <c r="J778" s="188" t="s">
        <v>3604</v>
      </c>
      <c r="K778" s="46" t="s">
        <v>2058</v>
      </c>
      <c r="L778" s="43">
        <v>6056821</v>
      </c>
      <c r="M778" s="9">
        <v>492243.49</v>
      </c>
      <c r="N778" s="9">
        <v>6056383.4100000001</v>
      </c>
      <c r="O778" s="77">
        <v>491911.52</v>
      </c>
      <c r="P778" s="37" t="s">
        <v>2198</v>
      </c>
      <c r="Q778" s="38">
        <v>440054239322</v>
      </c>
    </row>
    <row r="779" spans="1:17" s="17" customFormat="1" ht="15.75" outlineLevel="1">
      <c r="A779" s="255"/>
      <c r="B779" s="122" t="s">
        <v>1023</v>
      </c>
      <c r="C779" s="190" t="s">
        <v>1024</v>
      </c>
      <c r="D779" s="111" t="s">
        <v>2580</v>
      </c>
      <c r="E779" s="75">
        <f t="shared" si="24"/>
        <v>153</v>
      </c>
      <c r="F779" s="39"/>
      <c r="G779" s="12">
        <v>153</v>
      </c>
      <c r="H779" s="53"/>
      <c r="I779" s="30">
        <v>3</v>
      </c>
      <c r="J779" s="9"/>
      <c r="K779" s="46" t="s">
        <v>73</v>
      </c>
      <c r="L779" s="43">
        <v>6056831.4000000004</v>
      </c>
      <c r="M779" s="9">
        <v>492249.8</v>
      </c>
      <c r="N779" s="9">
        <v>6055986.9000000004</v>
      </c>
      <c r="O779" s="77">
        <v>491633.16</v>
      </c>
      <c r="P779" s="37"/>
      <c r="Q779" s="38"/>
    </row>
    <row r="780" spans="1:17" s="17" customFormat="1" ht="15.75" outlineLevel="1">
      <c r="A780" s="255"/>
      <c r="B780" s="122" t="s">
        <v>1025</v>
      </c>
      <c r="C780" s="13" t="s">
        <v>144</v>
      </c>
      <c r="D780" s="111" t="s">
        <v>2580</v>
      </c>
      <c r="E780" s="75">
        <f t="shared" si="24"/>
        <v>1065</v>
      </c>
      <c r="F780" s="39"/>
      <c r="G780" s="12">
        <v>1065</v>
      </c>
      <c r="H780" s="53"/>
      <c r="I780" s="106">
        <v>4.5</v>
      </c>
      <c r="J780" s="9">
        <v>10.5</v>
      </c>
      <c r="K780" s="46" t="s">
        <v>2058</v>
      </c>
      <c r="L780" s="43">
        <v>6057318.7699999996</v>
      </c>
      <c r="M780" s="9">
        <v>491709.87</v>
      </c>
      <c r="N780" s="9">
        <v>6056436.5199999996</v>
      </c>
      <c r="O780" s="77">
        <v>491135.1</v>
      </c>
      <c r="P780" s="37" t="s">
        <v>2132</v>
      </c>
      <c r="Q780" s="38">
        <v>440053750355</v>
      </c>
    </row>
    <row r="781" spans="1:17" s="17" customFormat="1" ht="15.75" outlineLevel="1">
      <c r="A781" s="255"/>
      <c r="B781" s="122" t="s">
        <v>1026</v>
      </c>
      <c r="C781" s="13" t="s">
        <v>1027</v>
      </c>
      <c r="D781" s="111" t="s">
        <v>2568</v>
      </c>
      <c r="E781" s="75">
        <f t="shared" si="24"/>
        <v>127</v>
      </c>
      <c r="F781" s="39"/>
      <c r="G781" s="12">
        <v>127</v>
      </c>
      <c r="H781" s="53"/>
      <c r="I781" s="106">
        <v>3.5</v>
      </c>
      <c r="J781" s="9">
        <v>7.8</v>
      </c>
      <c r="K781" s="46" t="s">
        <v>20</v>
      </c>
      <c r="L781" s="43">
        <v>6055247.6900000004</v>
      </c>
      <c r="M781" s="9">
        <v>480376.08</v>
      </c>
      <c r="N781" s="9">
        <v>6055323.8099999996</v>
      </c>
      <c r="O781" s="77">
        <v>480474.65</v>
      </c>
      <c r="P781" s="37" t="s">
        <v>2199</v>
      </c>
      <c r="Q781" s="38">
        <v>440054251980</v>
      </c>
    </row>
    <row r="782" spans="1:17" s="17" customFormat="1" ht="15.75" outlineLevel="1">
      <c r="A782" s="255"/>
      <c r="B782" s="122" t="s">
        <v>1028</v>
      </c>
      <c r="C782" s="190" t="s">
        <v>1029</v>
      </c>
      <c r="D782" s="111" t="s">
        <v>2580</v>
      </c>
      <c r="E782" s="75">
        <f t="shared" si="24"/>
        <v>1331</v>
      </c>
      <c r="F782" s="39"/>
      <c r="G782" s="12">
        <v>1331</v>
      </c>
      <c r="H782" s="53"/>
      <c r="I782" s="106">
        <v>2.5</v>
      </c>
      <c r="J782" s="9">
        <v>5.3</v>
      </c>
      <c r="K782" s="46" t="s">
        <v>13</v>
      </c>
      <c r="L782" s="43">
        <v>6057197.6399999997</v>
      </c>
      <c r="M782" s="9">
        <v>490450.12</v>
      </c>
      <c r="N782" s="9">
        <v>6057169.25</v>
      </c>
      <c r="O782" s="77">
        <v>491633.76</v>
      </c>
      <c r="P782" s="37" t="s">
        <v>2200</v>
      </c>
      <c r="Q782" s="38">
        <v>440054235744</v>
      </c>
    </row>
    <row r="783" spans="1:17" s="17" customFormat="1" ht="15.75" outlineLevel="1">
      <c r="A783" s="255"/>
      <c r="B783" s="122" t="s">
        <v>1030</v>
      </c>
      <c r="C783" s="190" t="s">
        <v>1031</v>
      </c>
      <c r="D783" s="111" t="s">
        <v>2818</v>
      </c>
      <c r="E783" s="75">
        <f t="shared" si="24"/>
        <v>1393</v>
      </c>
      <c r="F783" s="39"/>
      <c r="G783" s="12"/>
      <c r="H783" s="53">
        <v>1393</v>
      </c>
      <c r="I783" s="30">
        <v>4</v>
      </c>
      <c r="J783" s="9"/>
      <c r="K783" s="46" t="s">
        <v>13</v>
      </c>
      <c r="L783" s="43">
        <v>6057164.2999999998</v>
      </c>
      <c r="M783" s="9">
        <v>491638.57</v>
      </c>
      <c r="N783" s="9">
        <v>6057202.0999999996</v>
      </c>
      <c r="O783" s="77">
        <v>490442.38</v>
      </c>
      <c r="P783" s="37"/>
      <c r="Q783" s="38"/>
    </row>
    <row r="784" spans="1:17" s="17" customFormat="1" ht="15.75" outlineLevel="1">
      <c r="A784" s="255"/>
      <c r="B784" s="122" t="s">
        <v>1032</v>
      </c>
      <c r="C784" s="190" t="s">
        <v>1033</v>
      </c>
      <c r="D784" s="111" t="s">
        <v>2579</v>
      </c>
      <c r="E784" s="75">
        <f t="shared" si="24"/>
        <v>379</v>
      </c>
      <c r="F784" s="39">
        <v>226</v>
      </c>
      <c r="G784" s="12">
        <v>153</v>
      </c>
      <c r="H784" s="53"/>
      <c r="I784" s="187" t="s">
        <v>3375</v>
      </c>
      <c r="J784" s="188" t="s">
        <v>3605</v>
      </c>
      <c r="K784" s="46" t="s">
        <v>20</v>
      </c>
      <c r="L784" s="43">
        <v>6058275.79</v>
      </c>
      <c r="M784" s="9">
        <v>489044.43</v>
      </c>
      <c r="N784" s="9">
        <v>6058516.1799999997</v>
      </c>
      <c r="O784" s="77">
        <v>488753.47</v>
      </c>
      <c r="P784" s="37" t="s">
        <v>2201</v>
      </c>
      <c r="Q784" s="38">
        <v>440054240798</v>
      </c>
    </row>
    <row r="785" spans="1:17" s="17" customFormat="1" ht="15.75" outlineLevel="1">
      <c r="A785" s="255"/>
      <c r="B785" s="248" t="s">
        <v>1034</v>
      </c>
      <c r="C785" s="249" t="s">
        <v>1035</v>
      </c>
      <c r="D785" s="229" t="s">
        <v>2579</v>
      </c>
      <c r="E785" s="75">
        <f t="shared" si="24"/>
        <v>2047</v>
      </c>
      <c r="F785" s="39"/>
      <c r="G785" s="12">
        <v>2047</v>
      </c>
      <c r="H785" s="53"/>
      <c r="I785" s="187" t="s">
        <v>3256</v>
      </c>
      <c r="J785" s="188" t="s">
        <v>3606</v>
      </c>
      <c r="K785" s="46" t="s">
        <v>20</v>
      </c>
      <c r="L785" s="43">
        <v>6056076.8799999999</v>
      </c>
      <c r="M785" s="9">
        <v>490169.62</v>
      </c>
      <c r="N785" s="9">
        <v>6057086.9199999999</v>
      </c>
      <c r="O785" s="77">
        <v>488691.66</v>
      </c>
      <c r="P785" s="228" t="s">
        <v>2133</v>
      </c>
      <c r="Q785" s="38">
        <v>440053832096</v>
      </c>
    </row>
    <row r="786" spans="1:17" s="17" customFormat="1" ht="15.75" outlineLevel="1">
      <c r="A786" s="255"/>
      <c r="B786" s="248"/>
      <c r="C786" s="249"/>
      <c r="D786" s="229"/>
      <c r="E786" s="75">
        <f t="shared" si="24"/>
        <v>893</v>
      </c>
      <c r="F786" s="39"/>
      <c r="G786" s="12">
        <v>893</v>
      </c>
      <c r="H786" s="53"/>
      <c r="I786" s="187" t="s">
        <v>3376</v>
      </c>
      <c r="J786" s="188" t="s">
        <v>3607</v>
      </c>
      <c r="K786" s="46" t="s">
        <v>20</v>
      </c>
      <c r="L786" s="43">
        <v>6057095.8700000001</v>
      </c>
      <c r="M786" s="9">
        <v>488684.55</v>
      </c>
      <c r="N786" s="9">
        <v>6057841.5700000003</v>
      </c>
      <c r="O786" s="77">
        <v>488201.89</v>
      </c>
      <c r="P786" s="228"/>
      <c r="Q786" s="38">
        <v>440053832109</v>
      </c>
    </row>
    <row r="787" spans="1:17" s="17" customFormat="1" ht="15.75" outlineLevel="1">
      <c r="A787" s="255"/>
      <c r="B787" s="122" t="s">
        <v>1036</v>
      </c>
      <c r="C787" s="13" t="s">
        <v>662</v>
      </c>
      <c r="D787" s="111" t="s">
        <v>2819</v>
      </c>
      <c r="E787" s="75">
        <f t="shared" si="24"/>
        <v>2554</v>
      </c>
      <c r="F787" s="39"/>
      <c r="G787" s="12">
        <v>2554</v>
      </c>
      <c r="H787" s="53"/>
      <c r="I787" s="187" t="s">
        <v>3248</v>
      </c>
      <c r="J787" s="188" t="s">
        <v>3651</v>
      </c>
      <c r="K787" s="46" t="s">
        <v>9</v>
      </c>
      <c r="L787" s="43">
        <v>6058417.9500000002</v>
      </c>
      <c r="M787" s="9">
        <v>490497.36</v>
      </c>
      <c r="N787" s="9">
        <v>6056971.96</v>
      </c>
      <c r="O787" s="77">
        <v>488425.29</v>
      </c>
      <c r="P787" s="37" t="s">
        <v>2060</v>
      </c>
      <c r="Q787" s="38">
        <v>440053161765</v>
      </c>
    </row>
    <row r="788" spans="1:17" s="17" customFormat="1" ht="15.75" outlineLevel="1">
      <c r="A788" s="255"/>
      <c r="B788" s="122" t="s">
        <v>1037</v>
      </c>
      <c r="C788" s="13" t="s">
        <v>63</v>
      </c>
      <c r="D788" s="111" t="s">
        <v>2578</v>
      </c>
      <c r="E788" s="75">
        <f t="shared" si="24"/>
        <v>4114</v>
      </c>
      <c r="F788" s="39">
        <v>4</v>
      </c>
      <c r="G788" s="12">
        <f>980+3130</f>
        <v>4110</v>
      </c>
      <c r="H788" s="53"/>
      <c r="I788" s="187" t="s">
        <v>3377</v>
      </c>
      <c r="J788" s="188" t="s">
        <v>3533</v>
      </c>
      <c r="K788" s="46" t="s">
        <v>2058</v>
      </c>
      <c r="L788" s="43">
        <v>6056930.8099999996</v>
      </c>
      <c r="M788" s="9">
        <v>485072.59</v>
      </c>
      <c r="N788" s="9">
        <v>6056971.96</v>
      </c>
      <c r="O788" s="77">
        <v>488425.29</v>
      </c>
      <c r="P788" s="37" t="s">
        <v>2059</v>
      </c>
      <c r="Q788" s="38">
        <v>440053161704</v>
      </c>
    </row>
    <row r="789" spans="1:17" s="17" customFormat="1" ht="15.75" outlineLevel="1">
      <c r="A789" s="255"/>
      <c r="B789" s="122" t="s">
        <v>1038</v>
      </c>
      <c r="C789" s="190" t="s">
        <v>3105</v>
      </c>
      <c r="D789" s="111" t="s">
        <v>2578</v>
      </c>
      <c r="E789" s="75">
        <f t="shared" si="24"/>
        <v>997</v>
      </c>
      <c r="F789" s="39"/>
      <c r="G789" s="12">
        <v>997</v>
      </c>
      <c r="H789" s="53"/>
      <c r="I789" s="187" t="s">
        <v>3378</v>
      </c>
      <c r="J789" s="188" t="s">
        <v>3608</v>
      </c>
      <c r="K789" s="46" t="s">
        <v>20</v>
      </c>
      <c r="L789" s="43">
        <v>6056621.7699999996</v>
      </c>
      <c r="M789" s="9">
        <v>487207.85</v>
      </c>
      <c r="N789" s="9">
        <v>6057522.1399999997</v>
      </c>
      <c r="O789" s="77">
        <v>486780.39</v>
      </c>
      <c r="P789" s="37" t="s">
        <v>2202</v>
      </c>
      <c r="Q789" s="38">
        <v>440054217035</v>
      </c>
    </row>
    <row r="790" spans="1:17" s="17" customFormat="1" ht="15.75" outlineLevel="1">
      <c r="A790" s="255"/>
      <c r="B790" s="122" t="s">
        <v>1039</v>
      </c>
      <c r="C790" s="190" t="s">
        <v>1040</v>
      </c>
      <c r="D790" s="111" t="s">
        <v>2578</v>
      </c>
      <c r="E790" s="75">
        <f t="shared" si="24"/>
        <v>916</v>
      </c>
      <c r="F790" s="39"/>
      <c r="G790" s="12">
        <v>916</v>
      </c>
      <c r="H790" s="53"/>
      <c r="I790" s="106">
        <v>4.4000000000000004</v>
      </c>
      <c r="J790" s="9">
        <v>8.3000000000000007</v>
      </c>
      <c r="K790" s="46" t="s">
        <v>20</v>
      </c>
      <c r="L790" s="43">
        <v>6056292.25</v>
      </c>
      <c r="M790" s="9">
        <v>486177.56</v>
      </c>
      <c r="N790" s="9">
        <v>6057130.1799999997</v>
      </c>
      <c r="O790" s="77">
        <v>485816.62</v>
      </c>
      <c r="P790" s="37" t="s">
        <v>2203</v>
      </c>
      <c r="Q790" s="38">
        <v>440054247046</v>
      </c>
    </row>
    <row r="791" spans="1:17" s="17" customFormat="1" ht="15.75" outlineLevel="1">
      <c r="A791" s="255"/>
      <c r="B791" s="122" t="s">
        <v>1041</v>
      </c>
      <c r="C791" s="190" t="s">
        <v>1042</v>
      </c>
      <c r="D791" s="111" t="s">
        <v>2577</v>
      </c>
      <c r="E791" s="75">
        <f t="shared" si="24"/>
        <v>689</v>
      </c>
      <c r="F791" s="39"/>
      <c r="G791" s="12">
        <v>689</v>
      </c>
      <c r="H791" s="53"/>
      <c r="I791" s="187" t="s">
        <v>3379</v>
      </c>
      <c r="J791" s="188" t="s">
        <v>3609</v>
      </c>
      <c r="K791" s="46" t="s">
        <v>13</v>
      </c>
      <c r="L791" s="43">
        <v>6056050.6600000001</v>
      </c>
      <c r="M791" s="9">
        <v>485419.94</v>
      </c>
      <c r="N791" s="9">
        <v>6055429.4800000004</v>
      </c>
      <c r="O791" s="77">
        <v>485717.83</v>
      </c>
      <c r="P791" s="37" t="s">
        <v>2204</v>
      </c>
      <c r="Q791" s="38">
        <v>440054217068</v>
      </c>
    </row>
    <row r="792" spans="1:17" s="17" customFormat="1" ht="15.75" outlineLevel="1">
      <c r="A792" s="255"/>
      <c r="B792" s="122" t="s">
        <v>1043</v>
      </c>
      <c r="C792" s="190" t="s">
        <v>1044</v>
      </c>
      <c r="D792" s="111" t="s">
        <v>2576</v>
      </c>
      <c r="E792" s="75">
        <f t="shared" si="24"/>
        <v>926</v>
      </c>
      <c r="F792" s="39"/>
      <c r="G792" s="12">
        <v>926</v>
      </c>
      <c r="H792" s="53"/>
      <c r="I792" s="106">
        <v>3.4</v>
      </c>
      <c r="J792" s="9">
        <v>6</v>
      </c>
      <c r="K792" s="46" t="s">
        <v>13</v>
      </c>
      <c r="L792" s="43">
        <v>6055164.4800000004</v>
      </c>
      <c r="M792" s="9">
        <v>485278.88</v>
      </c>
      <c r="N792" s="9">
        <v>6055481.1299999999</v>
      </c>
      <c r="O792" s="77">
        <v>486108.58</v>
      </c>
      <c r="P792" s="37" t="s">
        <v>2205</v>
      </c>
      <c r="Q792" s="38">
        <v>440054239288</v>
      </c>
    </row>
    <row r="793" spans="1:17" s="17" customFormat="1" ht="15.75" outlineLevel="1">
      <c r="A793" s="255"/>
      <c r="B793" s="122" t="s">
        <v>1045</v>
      </c>
      <c r="C793" s="13" t="s">
        <v>653</v>
      </c>
      <c r="D793" s="111" t="s">
        <v>2576</v>
      </c>
      <c r="E793" s="75">
        <f t="shared" si="24"/>
        <v>762</v>
      </c>
      <c r="F793" s="39">
        <v>10</v>
      </c>
      <c r="G793" s="12">
        <v>752</v>
      </c>
      <c r="H793" s="53"/>
      <c r="I793" s="187" t="s">
        <v>3380</v>
      </c>
      <c r="J793" s="188" t="s">
        <v>3610</v>
      </c>
      <c r="K793" s="46" t="s">
        <v>2058</v>
      </c>
      <c r="L793" s="43">
        <v>6054648</v>
      </c>
      <c r="M793" s="9">
        <v>484928.46</v>
      </c>
      <c r="N793" s="9">
        <v>6055154.5599999996</v>
      </c>
      <c r="O793" s="77">
        <v>485276.08</v>
      </c>
      <c r="P793" s="37" t="s">
        <v>2206</v>
      </c>
      <c r="Q793" s="38">
        <v>440054217079</v>
      </c>
    </row>
    <row r="794" spans="1:17" s="17" customFormat="1" ht="15.75" outlineLevel="1">
      <c r="A794" s="255"/>
      <c r="B794" s="122" t="s">
        <v>1046</v>
      </c>
      <c r="C794" s="13" t="s">
        <v>1047</v>
      </c>
      <c r="D794" s="111" t="s">
        <v>2820</v>
      </c>
      <c r="E794" s="75">
        <f t="shared" si="24"/>
        <v>530</v>
      </c>
      <c r="F794" s="39">
        <v>5</v>
      </c>
      <c r="G794" s="12">
        <v>525</v>
      </c>
      <c r="H794" s="53"/>
      <c r="I794" s="187" t="s">
        <v>3381</v>
      </c>
      <c r="J794" s="188" t="s">
        <v>3611</v>
      </c>
      <c r="K794" s="46" t="s">
        <v>2073</v>
      </c>
      <c r="L794" s="43">
        <v>6059662.1900000004</v>
      </c>
      <c r="M794" s="9">
        <v>484957.65</v>
      </c>
      <c r="N794" s="9">
        <v>6059903.3499999996</v>
      </c>
      <c r="O794" s="77">
        <v>485424.61</v>
      </c>
      <c r="P794" s="37" t="s">
        <v>2207</v>
      </c>
      <c r="Q794" s="38">
        <v>440054235733</v>
      </c>
    </row>
    <row r="795" spans="1:17" s="17" customFormat="1" ht="15.75" outlineLevel="1">
      <c r="A795" s="255"/>
      <c r="B795" s="122" t="s">
        <v>1048</v>
      </c>
      <c r="C795" s="13" t="s">
        <v>604</v>
      </c>
      <c r="D795" s="111" t="s">
        <v>2576</v>
      </c>
      <c r="E795" s="75">
        <f t="shared" si="24"/>
        <v>2698</v>
      </c>
      <c r="F795" s="39"/>
      <c r="G795" s="12">
        <v>2698</v>
      </c>
      <c r="H795" s="53"/>
      <c r="I795" s="30">
        <v>4</v>
      </c>
      <c r="J795" s="9"/>
      <c r="K795" s="46" t="s">
        <v>20</v>
      </c>
      <c r="L795" s="43">
        <v>6059655.5999999996</v>
      </c>
      <c r="M795" s="9">
        <v>484951.28</v>
      </c>
      <c r="N795" s="9">
        <v>6059904.7000000002</v>
      </c>
      <c r="O795" s="77">
        <v>485439.54</v>
      </c>
      <c r="P795" s="37"/>
      <c r="Q795" s="38"/>
    </row>
    <row r="796" spans="1:17" s="17" customFormat="1" ht="15.75" outlineLevel="1">
      <c r="A796" s="255"/>
      <c r="B796" s="122" t="s">
        <v>1049</v>
      </c>
      <c r="C796" s="190" t="s">
        <v>3106</v>
      </c>
      <c r="D796" s="111" t="s">
        <v>2821</v>
      </c>
      <c r="E796" s="75">
        <f t="shared" si="24"/>
        <v>1353</v>
      </c>
      <c r="F796" s="39"/>
      <c r="G796" s="12"/>
      <c r="H796" s="53">
        <v>1353</v>
      </c>
      <c r="I796" s="30">
        <v>3</v>
      </c>
      <c r="J796" s="9"/>
      <c r="K796" s="46" t="s">
        <v>73</v>
      </c>
      <c r="L796" s="43">
        <v>6055520.4000000004</v>
      </c>
      <c r="M796" s="9">
        <v>484025.84</v>
      </c>
      <c r="N796" s="9">
        <v>6053997.4000000004</v>
      </c>
      <c r="O796" s="77">
        <v>485902.62</v>
      </c>
      <c r="P796" s="37"/>
      <c r="Q796" s="38"/>
    </row>
    <row r="797" spans="1:17" s="17" customFormat="1" ht="15.75" outlineLevel="1">
      <c r="A797" s="255"/>
      <c r="B797" s="122" t="s">
        <v>1050</v>
      </c>
      <c r="C797" s="13" t="s">
        <v>1051</v>
      </c>
      <c r="D797" s="111" t="s">
        <v>2575</v>
      </c>
      <c r="E797" s="75">
        <f t="shared" si="24"/>
        <v>553</v>
      </c>
      <c r="F797" s="39"/>
      <c r="G797" s="12">
        <v>553</v>
      </c>
      <c r="H797" s="53"/>
      <c r="I797" s="106">
        <v>3.2</v>
      </c>
      <c r="J797" s="9">
        <v>6.4</v>
      </c>
      <c r="K797" s="46" t="s">
        <v>2073</v>
      </c>
      <c r="L797" s="43">
        <v>6054586.5499999998</v>
      </c>
      <c r="M797" s="9">
        <v>483288.13</v>
      </c>
      <c r="N797" s="9">
        <v>6054112.8600000003</v>
      </c>
      <c r="O797" s="77">
        <v>483572.6</v>
      </c>
      <c r="P797" s="37" t="s">
        <v>2208</v>
      </c>
      <c r="Q797" s="38">
        <v>440054217080</v>
      </c>
    </row>
    <row r="798" spans="1:17" s="17" customFormat="1" ht="15.75" outlineLevel="1">
      <c r="A798" s="255"/>
      <c r="B798" s="122" t="s">
        <v>1052</v>
      </c>
      <c r="C798" s="13" t="s">
        <v>11</v>
      </c>
      <c r="D798" s="111" t="s">
        <v>2822</v>
      </c>
      <c r="E798" s="75">
        <f t="shared" si="24"/>
        <v>2775</v>
      </c>
      <c r="F798" s="39">
        <v>997</v>
      </c>
      <c r="G798" s="12">
        <v>1778</v>
      </c>
      <c r="H798" s="53"/>
      <c r="I798" s="187" t="s">
        <v>3382</v>
      </c>
      <c r="J798" s="188" t="s">
        <v>3612</v>
      </c>
      <c r="K798" s="46" t="s">
        <v>9</v>
      </c>
      <c r="L798" s="43">
        <v>6055798.1399999997</v>
      </c>
      <c r="M798" s="9">
        <v>480870.22</v>
      </c>
      <c r="N798" s="9">
        <v>6055489.7300000004</v>
      </c>
      <c r="O798" s="77">
        <v>480454.86</v>
      </c>
      <c r="P798" s="37" t="s">
        <v>1998</v>
      </c>
      <c r="Q798" s="38">
        <v>440053388673</v>
      </c>
    </row>
    <row r="799" spans="1:17" s="17" customFormat="1" ht="15.75" outlineLevel="1">
      <c r="A799" s="255"/>
      <c r="B799" s="122" t="s">
        <v>1053</v>
      </c>
      <c r="C799" s="13" t="s">
        <v>144</v>
      </c>
      <c r="D799" s="111" t="s">
        <v>2568</v>
      </c>
      <c r="E799" s="75">
        <f t="shared" ref="E799:E862" si="25">SUM(F799:H799)</f>
        <v>828</v>
      </c>
      <c r="F799" s="39"/>
      <c r="G799" s="12">
        <v>828</v>
      </c>
      <c r="H799" s="53"/>
      <c r="I799" s="187" t="s">
        <v>3248</v>
      </c>
      <c r="J799" s="188" t="s">
        <v>3613</v>
      </c>
      <c r="K799" s="46" t="s">
        <v>2058</v>
      </c>
      <c r="L799" s="43">
        <v>6055604.7199999997</v>
      </c>
      <c r="M799" s="9">
        <v>480622.63</v>
      </c>
      <c r="N799" s="9">
        <v>6054945.5899999999</v>
      </c>
      <c r="O799" s="77">
        <v>481027.72</v>
      </c>
      <c r="P799" s="37" t="s">
        <v>2134</v>
      </c>
      <c r="Q799" s="38">
        <v>440053678096</v>
      </c>
    </row>
    <row r="800" spans="1:17" s="17" customFormat="1" ht="15.75" outlineLevel="1">
      <c r="A800" s="255"/>
      <c r="B800" s="122" t="s">
        <v>1054</v>
      </c>
      <c r="C800" s="190" t="s">
        <v>1055</v>
      </c>
      <c r="D800" s="111" t="s">
        <v>2823</v>
      </c>
      <c r="E800" s="75">
        <f t="shared" si="25"/>
        <v>326</v>
      </c>
      <c r="F800" s="39"/>
      <c r="G800" s="12">
        <v>326</v>
      </c>
      <c r="H800" s="53"/>
      <c r="I800" s="106">
        <v>3.7</v>
      </c>
      <c r="J800" s="9">
        <v>9.1999999999999993</v>
      </c>
      <c r="K800" s="46" t="s">
        <v>20</v>
      </c>
      <c r="L800" s="43">
        <v>6054945.5899999999</v>
      </c>
      <c r="M800" s="9">
        <v>481027.72</v>
      </c>
      <c r="N800" s="9">
        <v>6054657.1699999999</v>
      </c>
      <c r="O800" s="77">
        <v>481175.66</v>
      </c>
      <c r="P800" s="37" t="s">
        <v>2209</v>
      </c>
      <c r="Q800" s="38">
        <v>440054217094</v>
      </c>
    </row>
    <row r="801" spans="1:17" s="17" customFormat="1" ht="15.75" outlineLevel="1">
      <c r="A801" s="255"/>
      <c r="B801" s="122" t="s">
        <v>1056</v>
      </c>
      <c r="C801" s="13" t="s">
        <v>55</v>
      </c>
      <c r="D801" s="111" t="s">
        <v>2568</v>
      </c>
      <c r="E801" s="75">
        <f t="shared" si="25"/>
        <v>200</v>
      </c>
      <c r="F801" s="39"/>
      <c r="G801" s="12">
        <v>200</v>
      </c>
      <c r="H801" s="53"/>
      <c r="I801" s="106">
        <v>3.5</v>
      </c>
      <c r="J801" s="9">
        <v>8.1</v>
      </c>
      <c r="K801" s="46" t="s">
        <v>2058</v>
      </c>
      <c r="L801" s="43">
        <v>6055303.4699999997</v>
      </c>
      <c r="M801" s="9">
        <v>480846.63</v>
      </c>
      <c r="N801" s="9">
        <v>6055379.5599999996</v>
      </c>
      <c r="O801" s="77">
        <v>481017.32</v>
      </c>
      <c r="P801" s="37" t="s">
        <v>2210</v>
      </c>
      <c r="Q801" s="38">
        <v>440054252301</v>
      </c>
    </row>
    <row r="802" spans="1:17" s="17" customFormat="1" ht="15.75" outlineLevel="1">
      <c r="A802" s="255"/>
      <c r="B802" s="122" t="s">
        <v>1057</v>
      </c>
      <c r="C802" s="13" t="s">
        <v>141</v>
      </c>
      <c r="D802" s="111" t="s">
        <v>2568</v>
      </c>
      <c r="E802" s="75">
        <f t="shared" si="25"/>
        <v>457</v>
      </c>
      <c r="F802" s="39"/>
      <c r="G802" s="12">
        <v>457</v>
      </c>
      <c r="H802" s="53"/>
      <c r="I802" s="106">
        <v>4.7</v>
      </c>
      <c r="J802" s="9">
        <v>12.9</v>
      </c>
      <c r="K802" s="46" t="s">
        <v>2058</v>
      </c>
      <c r="L802" s="43">
        <v>6055314.29</v>
      </c>
      <c r="M802" s="9">
        <v>480752.1</v>
      </c>
      <c r="N802" s="9">
        <v>6055051.5700000003</v>
      </c>
      <c r="O802" s="77">
        <v>480379.26</v>
      </c>
      <c r="P802" s="37" t="s">
        <v>2211</v>
      </c>
      <c r="Q802" s="38">
        <v>440054252345</v>
      </c>
    </row>
    <row r="803" spans="1:17" s="17" customFormat="1" ht="15.75" outlineLevel="1">
      <c r="A803" s="255"/>
      <c r="B803" s="122" t="s">
        <v>1058</v>
      </c>
      <c r="C803" s="13" t="s">
        <v>263</v>
      </c>
      <c r="D803" s="111" t="s">
        <v>2568</v>
      </c>
      <c r="E803" s="75">
        <f t="shared" si="25"/>
        <v>301</v>
      </c>
      <c r="F803" s="39">
        <v>295</v>
      </c>
      <c r="G803" s="12">
        <v>6</v>
      </c>
      <c r="H803" s="53"/>
      <c r="I803" s="106">
        <v>7.3</v>
      </c>
      <c r="J803" s="188" t="s">
        <v>3614</v>
      </c>
      <c r="K803" s="46" t="s">
        <v>2058</v>
      </c>
      <c r="L803" s="43">
        <v>6055501.1299999999</v>
      </c>
      <c r="M803" s="9">
        <v>480483.82</v>
      </c>
      <c r="N803" s="9">
        <v>6055253.1900000004</v>
      </c>
      <c r="O803" s="77">
        <v>480653.71</v>
      </c>
      <c r="P803" s="37" t="s">
        <v>2212</v>
      </c>
      <c r="Q803" s="38">
        <v>440054222367</v>
      </c>
    </row>
    <row r="804" spans="1:17" s="17" customFormat="1" ht="15.75" outlineLevel="1">
      <c r="A804" s="255"/>
      <c r="B804" s="122" t="s">
        <v>1059</v>
      </c>
      <c r="C804" s="13" t="s">
        <v>369</v>
      </c>
      <c r="D804" s="111" t="s">
        <v>2568</v>
      </c>
      <c r="E804" s="75">
        <f t="shared" si="25"/>
        <v>298</v>
      </c>
      <c r="F804" s="39"/>
      <c r="G804" s="12">
        <v>298</v>
      </c>
      <c r="H804" s="53"/>
      <c r="I804" s="106">
        <v>4.5</v>
      </c>
      <c r="J804" s="9">
        <v>10</v>
      </c>
      <c r="K804" s="46" t="s">
        <v>2058</v>
      </c>
      <c r="L804" s="43">
        <v>6055359.2000000002</v>
      </c>
      <c r="M804" s="9">
        <v>480293.81</v>
      </c>
      <c r="N804" s="9">
        <v>6055115.4699999997</v>
      </c>
      <c r="O804" s="77">
        <v>480464.52</v>
      </c>
      <c r="P804" s="37" t="s">
        <v>2213</v>
      </c>
      <c r="Q804" s="38">
        <v>440054252401</v>
      </c>
    </row>
    <row r="805" spans="1:17" s="17" customFormat="1" ht="15.75" outlineLevel="1">
      <c r="A805" s="255"/>
      <c r="B805" s="122" t="s">
        <v>1060</v>
      </c>
      <c r="C805" s="190" t="s">
        <v>1061</v>
      </c>
      <c r="D805" s="111" t="s">
        <v>2568</v>
      </c>
      <c r="E805" s="75">
        <f t="shared" si="25"/>
        <v>620</v>
      </c>
      <c r="F805" s="39"/>
      <c r="G805" s="12">
        <v>620</v>
      </c>
      <c r="H805" s="53"/>
      <c r="I805" s="106">
        <v>4.4000000000000004</v>
      </c>
      <c r="J805" s="9">
        <v>11.7</v>
      </c>
      <c r="K805" s="46" t="s">
        <v>20</v>
      </c>
      <c r="L805" s="43">
        <v>6055200.21</v>
      </c>
      <c r="M805" s="9">
        <v>480079.71</v>
      </c>
      <c r="N805" s="9">
        <v>6054913.1399999997</v>
      </c>
      <c r="O805" s="77">
        <v>480496.42</v>
      </c>
      <c r="P805" s="37" t="s">
        <v>2214</v>
      </c>
      <c r="Q805" s="38">
        <v>440054217168</v>
      </c>
    </row>
    <row r="806" spans="1:17" s="17" customFormat="1" ht="15.75" outlineLevel="1">
      <c r="A806" s="255"/>
      <c r="B806" s="122" t="s">
        <v>1062</v>
      </c>
      <c r="C806" s="190" t="s">
        <v>1063</v>
      </c>
      <c r="D806" s="111" t="s">
        <v>2568</v>
      </c>
      <c r="E806" s="75">
        <f t="shared" si="25"/>
        <v>766</v>
      </c>
      <c r="F806" s="39"/>
      <c r="G806" s="12">
        <v>766</v>
      </c>
      <c r="H806" s="53"/>
      <c r="I806" s="106">
        <v>5.8</v>
      </c>
      <c r="J806" s="9">
        <v>12.1</v>
      </c>
      <c r="K806" s="46" t="s">
        <v>2058</v>
      </c>
      <c r="L806" s="43">
        <v>6054371.4400000004</v>
      </c>
      <c r="M806" s="9">
        <v>480714.92</v>
      </c>
      <c r="N806" s="9">
        <v>6055068.4299999997</v>
      </c>
      <c r="O806" s="77">
        <v>480415.28</v>
      </c>
      <c r="P806" s="37" t="s">
        <v>2135</v>
      </c>
      <c r="Q806" s="38">
        <v>440053731227</v>
      </c>
    </row>
    <row r="807" spans="1:17" s="17" customFormat="1" ht="15.75" outlineLevel="1">
      <c r="A807" s="255"/>
      <c r="B807" s="122" t="s">
        <v>1064</v>
      </c>
      <c r="C807" s="13" t="s">
        <v>1065</v>
      </c>
      <c r="D807" s="111" t="s">
        <v>2824</v>
      </c>
      <c r="E807" s="75">
        <f t="shared" si="25"/>
        <v>1469</v>
      </c>
      <c r="F807" s="39"/>
      <c r="G807" s="12">
        <v>1469</v>
      </c>
      <c r="H807" s="53"/>
      <c r="I807" s="106">
        <v>4.9000000000000004</v>
      </c>
      <c r="J807" s="9">
        <v>9.8000000000000007</v>
      </c>
      <c r="K807" s="46" t="s">
        <v>20</v>
      </c>
      <c r="L807" s="43">
        <v>6053033.2300000004</v>
      </c>
      <c r="M807" s="9">
        <v>481243.56</v>
      </c>
      <c r="N807" s="9">
        <v>6054371.4400000004</v>
      </c>
      <c r="O807" s="77">
        <v>480714.92</v>
      </c>
      <c r="P807" s="37" t="s">
        <v>2136</v>
      </c>
      <c r="Q807" s="38">
        <v>440053678063</v>
      </c>
    </row>
    <row r="808" spans="1:17" s="17" customFormat="1" ht="15.75" outlineLevel="1">
      <c r="A808" s="255"/>
      <c r="B808" s="122" t="s">
        <v>1066</v>
      </c>
      <c r="C808" s="13" t="s">
        <v>657</v>
      </c>
      <c r="D808" s="111" t="s">
        <v>2574</v>
      </c>
      <c r="E808" s="75">
        <f t="shared" si="25"/>
        <v>1370</v>
      </c>
      <c r="F808" s="39"/>
      <c r="G808" s="12">
        <v>1370</v>
      </c>
      <c r="H808" s="53"/>
      <c r="I808" s="106">
        <v>3.5</v>
      </c>
      <c r="J808" s="9"/>
      <c r="K808" s="46" t="s">
        <v>20</v>
      </c>
      <c r="L808" s="43">
        <v>6054334.2999999998</v>
      </c>
      <c r="M808" s="9">
        <v>480737.84</v>
      </c>
      <c r="N808" s="9">
        <v>6054223.9000000004</v>
      </c>
      <c r="O808" s="77">
        <v>481694.38</v>
      </c>
      <c r="P808" s="37"/>
      <c r="Q808" s="38"/>
    </row>
    <row r="809" spans="1:17" s="17" customFormat="1" ht="15.75" outlineLevel="1">
      <c r="A809" s="255"/>
      <c r="B809" s="122" t="s">
        <v>1067</v>
      </c>
      <c r="C809" s="13" t="s">
        <v>1068</v>
      </c>
      <c r="D809" s="111" t="s">
        <v>2573</v>
      </c>
      <c r="E809" s="75">
        <f t="shared" si="25"/>
        <v>1045</v>
      </c>
      <c r="F809" s="39"/>
      <c r="G809" s="12">
        <v>463</v>
      </c>
      <c r="H809" s="53">
        <v>582</v>
      </c>
      <c r="I809" s="30">
        <v>4</v>
      </c>
      <c r="J809" s="9"/>
      <c r="K809" s="46" t="s">
        <v>13</v>
      </c>
      <c r="L809" s="43">
        <v>6053320.4000000004</v>
      </c>
      <c r="M809" s="9">
        <v>482111.77</v>
      </c>
      <c r="N809" s="9">
        <v>6054223.9000000004</v>
      </c>
      <c r="O809" s="77">
        <v>481694.38</v>
      </c>
      <c r="P809" s="37"/>
      <c r="Q809" s="38"/>
    </row>
    <row r="810" spans="1:17" s="17" customFormat="1" ht="15.75" outlineLevel="1">
      <c r="A810" s="255"/>
      <c r="B810" s="122" t="s">
        <v>1069</v>
      </c>
      <c r="C810" s="190" t="s">
        <v>1070</v>
      </c>
      <c r="D810" s="111" t="s">
        <v>2825</v>
      </c>
      <c r="E810" s="75">
        <f t="shared" si="25"/>
        <v>1469</v>
      </c>
      <c r="F810" s="39"/>
      <c r="G810" s="12"/>
      <c r="H810" s="53">
        <v>1469</v>
      </c>
      <c r="I810" s="30">
        <v>3</v>
      </c>
      <c r="J810" s="9"/>
      <c r="K810" s="46" t="s">
        <v>73</v>
      </c>
      <c r="L810" s="43">
        <v>6054369</v>
      </c>
      <c r="M810" s="9">
        <v>480715.25</v>
      </c>
      <c r="N810" s="9">
        <v>6054025.4000000004</v>
      </c>
      <c r="O810" s="77">
        <v>479654.13</v>
      </c>
      <c r="P810" s="37"/>
      <c r="Q810" s="38"/>
    </row>
    <row r="811" spans="1:17" s="17" customFormat="1" ht="18" customHeight="1" outlineLevel="1">
      <c r="A811" s="255"/>
      <c r="B811" s="122" t="s">
        <v>1071</v>
      </c>
      <c r="C811" s="13" t="s">
        <v>380</v>
      </c>
      <c r="D811" s="111" t="s">
        <v>2826</v>
      </c>
      <c r="E811" s="75">
        <f t="shared" si="25"/>
        <v>2055</v>
      </c>
      <c r="F811" s="39"/>
      <c r="G811" s="12">
        <v>2055</v>
      </c>
      <c r="H811" s="53"/>
      <c r="I811" s="30">
        <v>4</v>
      </c>
      <c r="J811" s="9"/>
      <c r="K811" s="46" t="s">
        <v>20</v>
      </c>
      <c r="L811" s="43">
        <v>6055965.5</v>
      </c>
      <c r="M811" s="9">
        <v>479923</v>
      </c>
      <c r="N811" s="9">
        <v>6054025.4000000004</v>
      </c>
      <c r="O811" s="77">
        <v>479654.13</v>
      </c>
      <c r="P811" s="37"/>
      <c r="Q811" s="38"/>
    </row>
    <row r="812" spans="1:17" s="17" customFormat="1" ht="15.75" outlineLevel="1">
      <c r="A812" s="255"/>
      <c r="B812" s="122" t="s">
        <v>1072</v>
      </c>
      <c r="C812" s="190" t="s">
        <v>3107</v>
      </c>
      <c r="D812" s="195" t="s">
        <v>2570</v>
      </c>
      <c r="E812" s="75">
        <f t="shared" si="25"/>
        <v>396</v>
      </c>
      <c r="F812" s="39"/>
      <c r="G812" s="12">
        <v>396</v>
      </c>
      <c r="H812" s="53"/>
      <c r="I812" s="106">
        <v>2.4</v>
      </c>
      <c r="J812" s="9">
        <v>5</v>
      </c>
      <c r="K812" s="46" t="s">
        <v>13</v>
      </c>
      <c r="L812" s="43">
        <v>6053858.5</v>
      </c>
      <c r="M812" s="9">
        <v>479720.88</v>
      </c>
      <c r="N812" s="9">
        <v>605362.24</v>
      </c>
      <c r="O812" s="77">
        <v>479549.66</v>
      </c>
      <c r="P812" s="37" t="s">
        <v>2215</v>
      </c>
      <c r="Q812" s="38">
        <v>440054217179</v>
      </c>
    </row>
    <row r="813" spans="1:17" s="17" customFormat="1" ht="15.75" outlineLevel="1">
      <c r="A813" s="255"/>
      <c r="B813" s="122" t="s">
        <v>1073</v>
      </c>
      <c r="C813" s="13" t="s">
        <v>1074</v>
      </c>
      <c r="D813" s="111" t="s">
        <v>2827</v>
      </c>
      <c r="E813" s="75">
        <f t="shared" si="25"/>
        <v>2298</v>
      </c>
      <c r="F813" s="39"/>
      <c r="G813" s="12">
        <v>2298</v>
      </c>
      <c r="H813" s="53"/>
      <c r="I813" s="187" t="s">
        <v>3383</v>
      </c>
      <c r="J813" s="188" t="s">
        <v>3615</v>
      </c>
      <c r="K813" s="46" t="s">
        <v>20</v>
      </c>
      <c r="L813" s="43">
        <v>6054396.6399999997</v>
      </c>
      <c r="M813" s="9">
        <v>478806.08</v>
      </c>
      <c r="N813" s="9">
        <v>6052743.5599999996</v>
      </c>
      <c r="O813" s="77">
        <v>48020.86</v>
      </c>
      <c r="P813" s="37" t="s">
        <v>2137</v>
      </c>
      <c r="Q813" s="38">
        <v>440053678052</v>
      </c>
    </row>
    <row r="814" spans="1:17" s="17" customFormat="1" ht="15.75" outlineLevel="1">
      <c r="A814" s="255"/>
      <c r="B814" s="122" t="s">
        <v>1075</v>
      </c>
      <c r="C814" s="13" t="s">
        <v>732</v>
      </c>
      <c r="D814" s="111" t="s">
        <v>2572</v>
      </c>
      <c r="E814" s="75">
        <f t="shared" si="25"/>
        <v>719</v>
      </c>
      <c r="F814" s="39"/>
      <c r="G814" s="12">
        <v>719</v>
      </c>
      <c r="H814" s="53"/>
      <c r="I814" s="30">
        <v>5</v>
      </c>
      <c r="J814" s="9"/>
      <c r="K814" s="46" t="s">
        <v>20</v>
      </c>
      <c r="L814" s="43">
        <v>6052927.5</v>
      </c>
      <c r="M814" s="9">
        <v>480606.53</v>
      </c>
      <c r="N814" s="9">
        <v>6052587.2000000002</v>
      </c>
      <c r="O814" s="77">
        <v>479996.12</v>
      </c>
      <c r="P814" s="37"/>
      <c r="Q814" s="38"/>
    </row>
    <row r="815" spans="1:17" s="17" customFormat="1" ht="15.75" outlineLevel="1">
      <c r="A815" s="255"/>
      <c r="B815" s="122" t="s">
        <v>1076</v>
      </c>
      <c r="C815" s="190" t="s">
        <v>3108</v>
      </c>
      <c r="D815" s="111" t="s">
        <v>2571</v>
      </c>
      <c r="E815" s="75">
        <f t="shared" si="25"/>
        <v>167</v>
      </c>
      <c r="F815" s="39"/>
      <c r="G815" s="12">
        <v>167</v>
      </c>
      <c r="H815" s="53"/>
      <c r="I815" s="106">
        <v>2.8</v>
      </c>
      <c r="J815" s="9">
        <v>6.2</v>
      </c>
      <c r="K815" s="46" t="s">
        <v>9</v>
      </c>
      <c r="L815" s="43">
        <v>6052652.5899999999</v>
      </c>
      <c r="M815" s="9">
        <v>480132.3</v>
      </c>
      <c r="N815" s="9">
        <v>6052510.9100000001</v>
      </c>
      <c r="O815" s="77">
        <v>480220.26</v>
      </c>
      <c r="P815" s="37" t="s">
        <v>2216</v>
      </c>
      <c r="Q815" s="38">
        <v>440054217182</v>
      </c>
    </row>
    <row r="816" spans="1:17" s="17" customFormat="1" ht="15.75" outlineLevel="1">
      <c r="A816" s="255"/>
      <c r="B816" s="122" t="s">
        <v>1077</v>
      </c>
      <c r="C816" s="13" t="s">
        <v>1078</v>
      </c>
      <c r="D816" s="111" t="s">
        <v>2570</v>
      </c>
      <c r="E816" s="75">
        <f t="shared" si="25"/>
        <v>1405</v>
      </c>
      <c r="F816" s="39"/>
      <c r="G816" s="12">
        <v>1405</v>
      </c>
      <c r="H816" s="53"/>
      <c r="I816" s="30">
        <v>5</v>
      </c>
      <c r="J816" s="9"/>
      <c r="K816" s="46" t="s">
        <v>20</v>
      </c>
      <c r="L816" s="43">
        <v>6054301.4000000004</v>
      </c>
      <c r="M816" s="9">
        <v>478594.86</v>
      </c>
      <c r="N816" s="9">
        <v>6054582.2000000002</v>
      </c>
      <c r="O816" s="77">
        <v>477498.83</v>
      </c>
      <c r="P816" s="37"/>
      <c r="Q816" s="38"/>
    </row>
    <row r="817" spans="1:17" s="17" customFormat="1" ht="15.75" outlineLevel="1">
      <c r="A817" s="255"/>
      <c r="B817" s="122" t="s">
        <v>1079</v>
      </c>
      <c r="C817" s="13" t="s">
        <v>1080</v>
      </c>
      <c r="D817" s="111" t="s">
        <v>2570</v>
      </c>
      <c r="E817" s="75">
        <f t="shared" si="25"/>
        <v>1222</v>
      </c>
      <c r="F817" s="39"/>
      <c r="G817" s="12">
        <v>1222</v>
      </c>
      <c r="H817" s="53"/>
      <c r="I817" s="187" t="s">
        <v>3384</v>
      </c>
      <c r="J817" s="188" t="s">
        <v>3616</v>
      </c>
      <c r="K817" s="46" t="s">
        <v>2058</v>
      </c>
      <c r="L817" s="43">
        <v>6054288.2000000002</v>
      </c>
      <c r="M817" s="9">
        <v>478563.63</v>
      </c>
      <c r="N817" s="9">
        <v>6053073.6699999999</v>
      </c>
      <c r="O817" s="77">
        <v>478509.31</v>
      </c>
      <c r="P817" s="37" t="s">
        <v>2010</v>
      </c>
      <c r="Q817" s="38">
        <v>440053389227</v>
      </c>
    </row>
    <row r="818" spans="1:17" s="17" customFormat="1" ht="15.75" outlineLevel="1">
      <c r="A818" s="255"/>
      <c r="B818" s="122" t="s">
        <v>1081</v>
      </c>
      <c r="C818" s="13" t="s">
        <v>1082</v>
      </c>
      <c r="D818" s="111" t="s">
        <v>2569</v>
      </c>
      <c r="E818" s="75">
        <f t="shared" si="25"/>
        <v>129</v>
      </c>
      <c r="F818" s="39"/>
      <c r="G818" s="12">
        <v>129</v>
      </c>
      <c r="H818" s="53"/>
      <c r="I818" s="30">
        <v>3</v>
      </c>
      <c r="J818" s="9"/>
      <c r="K818" s="46" t="s">
        <v>73</v>
      </c>
      <c r="L818" s="43">
        <v>6058953.7999999998</v>
      </c>
      <c r="M818" s="9">
        <v>485058.71</v>
      </c>
      <c r="N818" s="9">
        <v>6059029.5</v>
      </c>
      <c r="O818" s="77">
        <v>485128.32</v>
      </c>
      <c r="P818" s="37"/>
      <c r="Q818" s="38"/>
    </row>
    <row r="819" spans="1:17" s="17" customFormat="1" ht="15.75" outlineLevel="1">
      <c r="A819" s="255"/>
      <c r="B819" s="122" t="s">
        <v>1083</v>
      </c>
      <c r="C819" s="190" t="s">
        <v>3109</v>
      </c>
      <c r="D819" s="111" t="s">
        <v>2569</v>
      </c>
      <c r="E819" s="75">
        <f t="shared" si="25"/>
        <v>118</v>
      </c>
      <c r="F819" s="39"/>
      <c r="G819" s="12">
        <v>118</v>
      </c>
      <c r="H819" s="53"/>
      <c r="I819" s="30">
        <v>3</v>
      </c>
      <c r="J819" s="9"/>
      <c r="K819" s="46" t="s">
        <v>73</v>
      </c>
      <c r="L819" s="43">
        <v>6058948.4000000004</v>
      </c>
      <c r="M819" s="9">
        <v>485263.6</v>
      </c>
      <c r="N819" s="9">
        <v>6058976.2999999998</v>
      </c>
      <c r="O819" s="77">
        <v>485376.14</v>
      </c>
      <c r="P819" s="37"/>
      <c r="Q819" s="38"/>
    </row>
    <row r="820" spans="1:17" s="17" customFormat="1" ht="15.75" outlineLevel="1">
      <c r="A820" s="255"/>
      <c r="B820" s="122" t="s">
        <v>1084</v>
      </c>
      <c r="C820" s="190" t="s">
        <v>1085</v>
      </c>
      <c r="D820" s="111" t="s">
        <v>2569</v>
      </c>
      <c r="E820" s="75">
        <f t="shared" si="25"/>
        <v>190</v>
      </c>
      <c r="F820" s="39"/>
      <c r="G820" s="12">
        <v>190</v>
      </c>
      <c r="H820" s="53"/>
      <c r="I820" s="30">
        <v>5</v>
      </c>
      <c r="J820" s="9"/>
      <c r="K820" s="46" t="s">
        <v>20</v>
      </c>
      <c r="L820" s="43">
        <v>6058779.7999999998</v>
      </c>
      <c r="M820" s="9">
        <v>485317.41</v>
      </c>
      <c r="N820" s="9">
        <v>6058603.9000000004</v>
      </c>
      <c r="O820" s="77">
        <v>485385.16</v>
      </c>
      <c r="P820" s="37"/>
      <c r="Q820" s="38"/>
    </row>
    <row r="821" spans="1:17" s="17" customFormat="1" ht="15.75" outlineLevel="1">
      <c r="A821" s="255"/>
      <c r="B821" s="122" t="s">
        <v>1086</v>
      </c>
      <c r="C821" s="13" t="s">
        <v>1087</v>
      </c>
      <c r="D821" s="111" t="s">
        <v>2569</v>
      </c>
      <c r="E821" s="75">
        <f t="shared" si="25"/>
        <v>193</v>
      </c>
      <c r="F821" s="39"/>
      <c r="G821" s="12">
        <v>193</v>
      </c>
      <c r="H821" s="53"/>
      <c r="I821" s="30">
        <v>5</v>
      </c>
      <c r="J821" s="9"/>
      <c r="K821" s="46" t="s">
        <v>20</v>
      </c>
      <c r="L821" s="43">
        <v>6059180.7999999998</v>
      </c>
      <c r="M821" s="9">
        <v>484500.35</v>
      </c>
      <c r="N821" s="9">
        <v>6059142.5999999996</v>
      </c>
      <c r="O821" s="77">
        <v>484639.76</v>
      </c>
      <c r="P821" s="37"/>
      <c r="Q821" s="38"/>
    </row>
    <row r="822" spans="1:17" s="17" customFormat="1" ht="15.75" outlineLevel="1">
      <c r="A822" s="255"/>
      <c r="B822" s="122" t="s">
        <v>1088</v>
      </c>
      <c r="C822" s="190" t="s">
        <v>1089</v>
      </c>
      <c r="D822" s="111" t="s">
        <v>2808</v>
      </c>
      <c r="E822" s="75">
        <f t="shared" si="25"/>
        <v>777</v>
      </c>
      <c r="F822" s="39">
        <f>29+11</f>
        <v>40</v>
      </c>
      <c r="G822" s="12">
        <f>192+111+434</f>
        <v>737</v>
      </c>
      <c r="H822" s="53"/>
      <c r="I822" s="187" t="s">
        <v>3385</v>
      </c>
      <c r="J822" s="188" t="s">
        <v>3617</v>
      </c>
      <c r="K822" s="46" t="s">
        <v>2073</v>
      </c>
      <c r="L822" s="43">
        <v>6059266.6200000001</v>
      </c>
      <c r="M822" s="9">
        <v>484353.57</v>
      </c>
      <c r="N822" s="9">
        <v>6058591.8600000003</v>
      </c>
      <c r="O822" s="77">
        <v>484582.5</v>
      </c>
      <c r="P822" s="37" t="s">
        <v>2217</v>
      </c>
      <c r="Q822" s="38">
        <v>440054252634</v>
      </c>
    </row>
    <row r="823" spans="1:17" s="17" customFormat="1" ht="15.75" outlineLevel="1">
      <c r="A823" s="255"/>
      <c r="B823" s="122" t="s">
        <v>1090</v>
      </c>
      <c r="C823" s="13" t="s">
        <v>439</v>
      </c>
      <c r="D823" s="111" t="s">
        <v>2828</v>
      </c>
      <c r="E823" s="75">
        <f t="shared" si="25"/>
        <v>1059</v>
      </c>
      <c r="F823" s="39"/>
      <c r="G823" s="12">
        <v>575</v>
      </c>
      <c r="H823" s="53">
        <v>484</v>
      </c>
      <c r="I823" s="187" t="s">
        <v>3386</v>
      </c>
      <c r="J823" s="188" t="s">
        <v>3618</v>
      </c>
      <c r="K823" s="46" t="s">
        <v>2058</v>
      </c>
      <c r="L823" s="43">
        <v>6057241.6100000003</v>
      </c>
      <c r="M823" s="9">
        <v>483472.61</v>
      </c>
      <c r="N823" s="9">
        <v>6057824.7999999998</v>
      </c>
      <c r="O823" s="77">
        <v>482801.38</v>
      </c>
      <c r="P823" s="37" t="s">
        <v>2379</v>
      </c>
      <c r="Q823" s="38">
        <v>440053321449</v>
      </c>
    </row>
    <row r="824" spans="1:17" s="17" customFormat="1" ht="15.75" outlineLevel="1">
      <c r="A824" s="255"/>
      <c r="B824" s="122" t="s">
        <v>1091</v>
      </c>
      <c r="C824" s="13" t="s">
        <v>1092</v>
      </c>
      <c r="D824" s="111" t="s">
        <v>2569</v>
      </c>
      <c r="E824" s="75">
        <f t="shared" si="25"/>
        <v>148</v>
      </c>
      <c r="F824" s="39"/>
      <c r="G824" s="12">
        <v>148</v>
      </c>
      <c r="H824" s="53"/>
      <c r="I824" s="106">
        <v>2.5</v>
      </c>
      <c r="J824" s="9">
        <v>6.3</v>
      </c>
      <c r="K824" s="46" t="s">
        <v>13</v>
      </c>
      <c r="L824" s="43">
        <v>6054788.1100000003</v>
      </c>
      <c r="M824" s="9">
        <v>485145.46</v>
      </c>
      <c r="N824" s="9">
        <v>6054766.8499999996</v>
      </c>
      <c r="O824" s="77">
        <v>485255</v>
      </c>
      <c r="P824" s="37" t="s">
        <v>2218</v>
      </c>
      <c r="Q824" s="38">
        <v>440054217196</v>
      </c>
    </row>
    <row r="825" spans="1:17" s="17" customFormat="1" ht="15.75" outlineLevel="1">
      <c r="A825" s="255"/>
      <c r="B825" s="122" t="s">
        <v>1093</v>
      </c>
      <c r="C825" s="190" t="s">
        <v>1094</v>
      </c>
      <c r="D825" s="111" t="s">
        <v>2568</v>
      </c>
      <c r="E825" s="75">
        <f t="shared" si="25"/>
        <v>182</v>
      </c>
      <c r="F825" s="39">
        <v>180</v>
      </c>
      <c r="G825" s="12">
        <v>2</v>
      </c>
      <c r="H825" s="53"/>
      <c r="I825" s="187" t="s">
        <v>3387</v>
      </c>
      <c r="J825" s="188" t="s">
        <v>3619</v>
      </c>
      <c r="K825" s="46" t="s">
        <v>20</v>
      </c>
      <c r="L825" s="43">
        <v>6055727.29</v>
      </c>
      <c r="M825" s="9">
        <v>480790.32</v>
      </c>
      <c r="N825" s="9">
        <v>605574.72</v>
      </c>
      <c r="O825" s="77">
        <v>480889.72</v>
      </c>
      <c r="P825" s="37" t="s">
        <v>2219</v>
      </c>
      <c r="Q825" s="38">
        <v>440054252701</v>
      </c>
    </row>
    <row r="826" spans="1:17" s="17" customFormat="1" ht="32.25" outlineLevel="1" thickBot="1">
      <c r="A826" s="255"/>
      <c r="B826" s="124" t="s">
        <v>2319</v>
      </c>
      <c r="C826" s="185" t="s">
        <v>3110</v>
      </c>
      <c r="D826" s="113" t="s">
        <v>2829</v>
      </c>
      <c r="E826" s="91">
        <f t="shared" si="25"/>
        <v>320</v>
      </c>
      <c r="F826" s="40"/>
      <c r="G826" s="49"/>
      <c r="H826" s="50">
        <v>320</v>
      </c>
      <c r="I826" s="69">
        <v>3</v>
      </c>
      <c r="J826" s="67"/>
      <c r="K826" s="83" t="s">
        <v>73</v>
      </c>
      <c r="L826" s="66">
        <v>6058340.4000000004</v>
      </c>
      <c r="M826" s="67">
        <v>492590.41</v>
      </c>
      <c r="N826" s="67">
        <v>6058389.2000000002</v>
      </c>
      <c r="O826" s="88">
        <v>492849.95</v>
      </c>
      <c r="P826" s="71"/>
      <c r="Q826" s="72"/>
    </row>
    <row r="827" spans="1:17" s="17" customFormat="1" ht="32.25" thickBot="1">
      <c r="A827" s="155" t="s">
        <v>954</v>
      </c>
      <c r="B827" s="279" t="s">
        <v>2691</v>
      </c>
      <c r="C827" s="280"/>
      <c r="D827" s="281"/>
      <c r="E827" s="149">
        <f t="shared" ref="E827:H827" si="26">SUM(E729:E826)</f>
        <v>96754</v>
      </c>
      <c r="F827" s="156">
        <f t="shared" si="26"/>
        <v>6866</v>
      </c>
      <c r="G827" s="157">
        <f t="shared" si="26"/>
        <v>83249</v>
      </c>
      <c r="H827" s="158">
        <f t="shared" si="26"/>
        <v>6639</v>
      </c>
      <c r="I827" s="159"/>
      <c r="J827" s="160"/>
      <c r="K827" s="160"/>
      <c r="L827" s="160"/>
      <c r="M827" s="160"/>
      <c r="N827" s="160"/>
      <c r="O827" s="160"/>
      <c r="P827" s="160"/>
      <c r="Q827" s="161"/>
    </row>
    <row r="828" spans="1:17" s="17" customFormat="1" ht="15.75" customHeight="1" outlineLevel="1">
      <c r="A828" s="255" t="s">
        <v>1095</v>
      </c>
      <c r="B828" s="121" t="s">
        <v>1096</v>
      </c>
      <c r="C828" s="127" t="s">
        <v>828</v>
      </c>
      <c r="D828" s="129" t="s">
        <v>3658</v>
      </c>
      <c r="E828" s="92">
        <f t="shared" si="25"/>
        <v>2989</v>
      </c>
      <c r="F828" s="142">
        <v>1203</v>
      </c>
      <c r="G828" s="143">
        <v>1786</v>
      </c>
      <c r="H828" s="36"/>
      <c r="I828" s="42">
        <v>5</v>
      </c>
      <c r="J828" s="16"/>
      <c r="K828" s="25" t="s">
        <v>9</v>
      </c>
      <c r="L828" s="78">
        <v>6050574.0999999996</v>
      </c>
      <c r="M828" s="79">
        <v>520901.23</v>
      </c>
      <c r="N828" s="79">
        <v>6048849.2000000002</v>
      </c>
      <c r="O828" s="80">
        <v>523073.07</v>
      </c>
      <c r="P828" s="35"/>
      <c r="Q828" s="36"/>
    </row>
    <row r="829" spans="1:17" s="17" customFormat="1" ht="15.75" outlineLevel="1">
      <c r="A829" s="255"/>
      <c r="B829" s="122" t="s">
        <v>2242</v>
      </c>
      <c r="C829" s="13" t="s">
        <v>694</v>
      </c>
      <c r="D829" s="130" t="s">
        <v>2830</v>
      </c>
      <c r="E829" s="92">
        <f t="shared" si="25"/>
        <v>965</v>
      </c>
      <c r="F829" s="76">
        <f>489+476</f>
        <v>965</v>
      </c>
      <c r="G829" s="21"/>
      <c r="H829" s="108"/>
      <c r="I829" s="189" t="s">
        <v>3248</v>
      </c>
      <c r="J829" s="188" t="s">
        <v>3583</v>
      </c>
      <c r="K829" s="26" t="s">
        <v>2058</v>
      </c>
      <c r="L829" s="106">
        <v>6050432.0700000003</v>
      </c>
      <c r="M829" s="14">
        <v>521164.78</v>
      </c>
      <c r="N829" s="14">
        <v>6049510.4100000001</v>
      </c>
      <c r="O829" s="107">
        <v>520883.97</v>
      </c>
      <c r="P829" s="39" t="s">
        <v>1994</v>
      </c>
      <c r="Q829" s="108">
        <v>440053260024</v>
      </c>
    </row>
    <row r="830" spans="1:17" s="17" customFormat="1" ht="15.75" outlineLevel="1">
      <c r="A830" s="255"/>
      <c r="B830" s="122" t="s">
        <v>1097</v>
      </c>
      <c r="C830" s="13" t="s">
        <v>1098</v>
      </c>
      <c r="D830" s="130" t="s">
        <v>2830</v>
      </c>
      <c r="E830" s="92">
        <f t="shared" si="25"/>
        <v>203</v>
      </c>
      <c r="F830" s="76"/>
      <c r="G830" s="21">
        <v>203</v>
      </c>
      <c r="H830" s="108"/>
      <c r="I830" s="43">
        <v>4</v>
      </c>
      <c r="J830" s="9"/>
      <c r="K830" s="26" t="s">
        <v>20</v>
      </c>
      <c r="L830" s="106">
        <v>6050766</v>
      </c>
      <c r="M830" s="14">
        <v>520972.47</v>
      </c>
      <c r="N830" s="14">
        <v>6050437.7999999998</v>
      </c>
      <c r="O830" s="107">
        <v>521168.19</v>
      </c>
      <c r="P830" s="39"/>
      <c r="Q830" s="108"/>
    </row>
    <row r="831" spans="1:17" s="17" customFormat="1" ht="15.75" outlineLevel="1">
      <c r="A831" s="255"/>
      <c r="B831" s="122" t="s">
        <v>1099</v>
      </c>
      <c r="C831" s="13" t="s">
        <v>645</v>
      </c>
      <c r="D831" s="130" t="s">
        <v>2830</v>
      </c>
      <c r="E831" s="92">
        <f t="shared" si="25"/>
        <v>486</v>
      </c>
      <c r="F831" s="76">
        <v>143</v>
      </c>
      <c r="G831" s="21">
        <v>343</v>
      </c>
      <c r="H831" s="108"/>
      <c r="I831" s="43">
        <v>3.5</v>
      </c>
      <c r="J831" s="9"/>
      <c r="K831" s="26" t="s">
        <v>20</v>
      </c>
      <c r="L831" s="106">
        <v>6051061.7999999998</v>
      </c>
      <c r="M831" s="14">
        <v>521030.8</v>
      </c>
      <c r="N831" s="14">
        <v>6051066.7999999998</v>
      </c>
      <c r="O831" s="107">
        <v>521250.5</v>
      </c>
      <c r="P831" s="39"/>
      <c r="Q831" s="108"/>
    </row>
    <row r="832" spans="1:17" s="17" customFormat="1" ht="15.75" outlineLevel="1">
      <c r="A832" s="255"/>
      <c r="B832" s="122" t="s">
        <v>1100</v>
      </c>
      <c r="C832" s="13" t="s">
        <v>28</v>
      </c>
      <c r="D832" s="130" t="s">
        <v>2830</v>
      </c>
      <c r="E832" s="92">
        <f t="shared" si="25"/>
        <v>220</v>
      </c>
      <c r="F832" s="76"/>
      <c r="G832" s="21">
        <v>220</v>
      </c>
      <c r="H832" s="108"/>
      <c r="I832" s="43">
        <v>3</v>
      </c>
      <c r="J832" s="9"/>
      <c r="K832" s="26" t="s">
        <v>20</v>
      </c>
      <c r="L832" s="106">
        <v>6050260.7000000002</v>
      </c>
      <c r="M832" s="14">
        <v>520645.95</v>
      </c>
      <c r="N832" s="14">
        <v>6050251.9000000004</v>
      </c>
      <c r="O832" s="107">
        <v>520826.16</v>
      </c>
      <c r="P832" s="39"/>
      <c r="Q832" s="108"/>
    </row>
    <row r="833" spans="1:17" s="17" customFormat="1" ht="15.75" outlineLevel="1">
      <c r="A833" s="255"/>
      <c r="B833" s="122" t="s">
        <v>1101</v>
      </c>
      <c r="C833" s="13" t="s">
        <v>55</v>
      </c>
      <c r="D833" s="130" t="s">
        <v>2830</v>
      </c>
      <c r="E833" s="92">
        <f t="shared" si="25"/>
        <v>243</v>
      </c>
      <c r="F833" s="76"/>
      <c r="G833" s="21">
        <v>243</v>
      </c>
      <c r="H833" s="108"/>
      <c r="I833" s="189" t="s">
        <v>3249</v>
      </c>
      <c r="J833" s="9"/>
      <c r="K833" s="26" t="s">
        <v>20</v>
      </c>
      <c r="L833" s="106">
        <v>6050333.2999999998</v>
      </c>
      <c r="M833" s="14">
        <v>520706.75</v>
      </c>
      <c r="N833" s="14">
        <v>6050943</v>
      </c>
      <c r="O833" s="107">
        <v>520100.5</v>
      </c>
      <c r="P833" s="39"/>
      <c r="Q833" s="108"/>
    </row>
    <row r="834" spans="1:17" s="17" customFormat="1" ht="15.75" outlineLevel="1">
      <c r="A834" s="255"/>
      <c r="B834" s="122" t="s">
        <v>1102</v>
      </c>
      <c r="C834" s="13" t="s">
        <v>144</v>
      </c>
      <c r="D834" s="130" t="s">
        <v>2830</v>
      </c>
      <c r="E834" s="92">
        <f t="shared" si="25"/>
        <v>868</v>
      </c>
      <c r="F834" s="76">
        <v>868</v>
      </c>
      <c r="G834" s="21"/>
      <c r="H834" s="108"/>
      <c r="I834" s="43">
        <v>6</v>
      </c>
      <c r="J834" s="9"/>
      <c r="K834" s="26" t="s">
        <v>9</v>
      </c>
      <c r="L834" s="106">
        <v>6050516.9000000004</v>
      </c>
      <c r="M834" s="14">
        <v>520502.08</v>
      </c>
      <c r="N834" s="14">
        <v>6050458.2999999998</v>
      </c>
      <c r="O834" s="107">
        <v>520364.55</v>
      </c>
      <c r="P834" s="39"/>
      <c r="Q834" s="108"/>
    </row>
    <row r="835" spans="1:17" s="17" customFormat="1" ht="15.75" outlineLevel="1">
      <c r="A835" s="255"/>
      <c r="B835" s="122" t="s">
        <v>1103</v>
      </c>
      <c r="C835" s="13" t="s">
        <v>380</v>
      </c>
      <c r="D835" s="130" t="s">
        <v>2830</v>
      </c>
      <c r="E835" s="92">
        <f t="shared" si="25"/>
        <v>163</v>
      </c>
      <c r="F835" s="76"/>
      <c r="G835" s="21">
        <v>163</v>
      </c>
      <c r="H835" s="108"/>
      <c r="I835" s="43">
        <v>3</v>
      </c>
      <c r="J835" s="9"/>
      <c r="K835" s="26" t="s">
        <v>20</v>
      </c>
      <c r="L835" s="106">
        <v>6050466.2999999998</v>
      </c>
      <c r="M835" s="14">
        <v>520815.37</v>
      </c>
      <c r="N835" s="14">
        <v>6050923.2999999998</v>
      </c>
      <c r="O835" s="107">
        <v>520594.35</v>
      </c>
      <c r="P835" s="39"/>
      <c r="Q835" s="108"/>
    </row>
    <row r="836" spans="1:17" s="17" customFormat="1" ht="15.75" outlineLevel="1">
      <c r="A836" s="255"/>
      <c r="B836" s="122" t="s">
        <v>1104</v>
      </c>
      <c r="C836" s="13" t="s">
        <v>324</v>
      </c>
      <c r="D836" s="130" t="s">
        <v>2830</v>
      </c>
      <c r="E836" s="92">
        <f t="shared" si="25"/>
        <v>597</v>
      </c>
      <c r="F836" s="76"/>
      <c r="G836" s="21">
        <v>597</v>
      </c>
      <c r="H836" s="108"/>
      <c r="I836" s="189" t="s">
        <v>3249</v>
      </c>
      <c r="J836" s="9"/>
      <c r="K836" s="26" t="s">
        <v>20</v>
      </c>
      <c r="L836" s="106">
        <v>6050527.4000000004</v>
      </c>
      <c r="M836" s="14">
        <v>520865.27</v>
      </c>
      <c r="N836" s="14">
        <v>6050621.7000000002</v>
      </c>
      <c r="O836" s="107">
        <v>520852.59</v>
      </c>
      <c r="P836" s="39"/>
      <c r="Q836" s="108"/>
    </row>
    <row r="837" spans="1:17" s="17" customFormat="1" ht="15.75" outlineLevel="1">
      <c r="A837" s="255"/>
      <c r="B837" s="122" t="s">
        <v>1105</v>
      </c>
      <c r="C837" s="13" t="s">
        <v>237</v>
      </c>
      <c r="D837" s="130" t="s">
        <v>2830</v>
      </c>
      <c r="E837" s="92">
        <f t="shared" si="25"/>
        <v>134</v>
      </c>
      <c r="F837" s="76">
        <v>134</v>
      </c>
      <c r="G837" s="21"/>
      <c r="H837" s="108"/>
      <c r="I837" s="189" t="s">
        <v>3388</v>
      </c>
      <c r="J837" s="9"/>
      <c r="K837" s="26" t="s">
        <v>9</v>
      </c>
      <c r="L837" s="106">
        <v>6050005.5</v>
      </c>
      <c r="M837" s="14">
        <v>520448.63</v>
      </c>
      <c r="N837" s="14">
        <v>6048840.2999999998</v>
      </c>
      <c r="O837" s="107">
        <v>519665.32</v>
      </c>
      <c r="P837" s="39"/>
      <c r="Q837" s="108"/>
    </row>
    <row r="838" spans="1:17" s="17" customFormat="1" ht="15.75" outlineLevel="1">
      <c r="A838" s="255"/>
      <c r="B838" s="122" t="s">
        <v>1106</v>
      </c>
      <c r="C838" s="13" t="s">
        <v>1107</v>
      </c>
      <c r="D838" s="130" t="s">
        <v>2830</v>
      </c>
      <c r="E838" s="92">
        <f t="shared" si="25"/>
        <v>1783</v>
      </c>
      <c r="F838" s="76"/>
      <c r="G838" s="21">
        <v>1783</v>
      </c>
      <c r="H838" s="108"/>
      <c r="I838" s="43">
        <v>4</v>
      </c>
      <c r="J838" s="9"/>
      <c r="K838" s="26" t="s">
        <v>20</v>
      </c>
      <c r="L838" s="106">
        <v>6051068.7999999998</v>
      </c>
      <c r="M838" s="14">
        <v>520469.18</v>
      </c>
      <c r="N838" s="14">
        <v>6050886.2999999998</v>
      </c>
      <c r="O838" s="107">
        <v>517570.86</v>
      </c>
      <c r="P838" s="39"/>
      <c r="Q838" s="108"/>
    </row>
    <row r="839" spans="1:17" s="17" customFormat="1" ht="15.75" outlineLevel="1">
      <c r="A839" s="255"/>
      <c r="B839" s="248" t="s">
        <v>1108</v>
      </c>
      <c r="C839" s="249" t="s">
        <v>1109</v>
      </c>
      <c r="D839" s="130" t="s">
        <v>2830</v>
      </c>
      <c r="E839" s="242">
        <f>SUM(F839:H840)</f>
        <v>2965</v>
      </c>
      <c r="F839" s="76"/>
      <c r="G839" s="21">
        <f>2965-F840</f>
        <v>2603</v>
      </c>
      <c r="H839" s="108"/>
      <c r="I839" s="43">
        <v>7</v>
      </c>
      <c r="J839" s="9"/>
      <c r="K839" s="26" t="s">
        <v>9</v>
      </c>
      <c r="L839" s="106">
        <v>6052134.9000000004</v>
      </c>
      <c r="M839" s="14">
        <v>519992.77</v>
      </c>
      <c r="N839" s="14">
        <v>6052080.9000000004</v>
      </c>
      <c r="O839" s="107">
        <v>519288.83</v>
      </c>
      <c r="P839" s="39"/>
      <c r="Q839" s="108"/>
    </row>
    <row r="840" spans="1:17" s="17" customFormat="1" ht="15.75" outlineLevel="1">
      <c r="A840" s="255"/>
      <c r="B840" s="248"/>
      <c r="C840" s="249"/>
      <c r="D840" s="130" t="s">
        <v>2831</v>
      </c>
      <c r="E840" s="243"/>
      <c r="F840" s="76">
        <v>362</v>
      </c>
      <c r="G840" s="21"/>
      <c r="H840" s="108"/>
      <c r="I840" s="43">
        <v>4.82</v>
      </c>
      <c r="J840" s="9">
        <v>12.36</v>
      </c>
      <c r="K840" s="26" t="s">
        <v>2058</v>
      </c>
      <c r="L840" s="106">
        <v>6051063.8200000003</v>
      </c>
      <c r="M840" s="14">
        <v>520463.53</v>
      </c>
      <c r="N840" s="14">
        <v>6050946.7300000004</v>
      </c>
      <c r="O840" s="107">
        <v>520122.88</v>
      </c>
      <c r="P840" s="39" t="s">
        <v>2223</v>
      </c>
      <c r="Q840" s="108">
        <v>440053555407</v>
      </c>
    </row>
    <row r="841" spans="1:17" s="17" customFormat="1" ht="15.75" outlineLevel="1">
      <c r="A841" s="255"/>
      <c r="B841" s="122" t="s">
        <v>1110</v>
      </c>
      <c r="C841" s="13" t="s">
        <v>635</v>
      </c>
      <c r="D841" s="130" t="s">
        <v>2830</v>
      </c>
      <c r="E841" s="75">
        <f t="shared" si="25"/>
        <v>750</v>
      </c>
      <c r="F841" s="76"/>
      <c r="G841" s="21">
        <v>750</v>
      </c>
      <c r="H841" s="108"/>
      <c r="I841" s="43">
        <v>3</v>
      </c>
      <c r="J841" s="9"/>
      <c r="K841" s="26" t="s">
        <v>20</v>
      </c>
      <c r="L841" s="106">
        <v>6049077.7999999998</v>
      </c>
      <c r="M841" s="14">
        <v>517663</v>
      </c>
      <c r="N841" s="14">
        <v>6051903.7999999998</v>
      </c>
      <c r="O841" s="107">
        <v>517243.9</v>
      </c>
      <c r="P841" s="39"/>
      <c r="Q841" s="108"/>
    </row>
    <row r="842" spans="1:17" s="17" customFormat="1" ht="31.5" outlineLevel="1">
      <c r="A842" s="255"/>
      <c r="B842" s="122" t="s">
        <v>1111</v>
      </c>
      <c r="C842" s="13" t="s">
        <v>119</v>
      </c>
      <c r="D842" s="131" t="s">
        <v>2832</v>
      </c>
      <c r="E842" s="75">
        <f t="shared" si="25"/>
        <v>2972</v>
      </c>
      <c r="F842" s="76"/>
      <c r="G842" s="21">
        <v>2972</v>
      </c>
      <c r="H842" s="108"/>
      <c r="I842" s="189" t="s">
        <v>3249</v>
      </c>
      <c r="J842" s="9"/>
      <c r="K842" s="26" t="s">
        <v>20</v>
      </c>
      <c r="L842" s="106">
        <v>6053802.7000000002</v>
      </c>
      <c r="M842" s="14">
        <v>516845.15</v>
      </c>
      <c r="N842" s="14">
        <v>6051903.7999999998</v>
      </c>
      <c r="O842" s="107">
        <v>517243.9</v>
      </c>
      <c r="P842" s="39"/>
      <c r="Q842" s="108"/>
    </row>
    <row r="843" spans="1:17" s="17" customFormat="1" ht="15.75" outlineLevel="1">
      <c r="A843" s="255"/>
      <c r="B843" s="122" t="s">
        <v>1112</v>
      </c>
      <c r="C843" s="190" t="s">
        <v>3111</v>
      </c>
      <c r="D843" s="130" t="s">
        <v>2833</v>
      </c>
      <c r="E843" s="75">
        <f t="shared" si="25"/>
        <v>2051</v>
      </c>
      <c r="F843" s="76"/>
      <c r="G843" s="21"/>
      <c r="H843" s="108">
        <v>2051</v>
      </c>
      <c r="I843" s="43">
        <v>5</v>
      </c>
      <c r="J843" s="9"/>
      <c r="K843" s="26" t="s">
        <v>20</v>
      </c>
      <c r="L843" s="106">
        <v>6053802.7000000002</v>
      </c>
      <c r="M843" s="14">
        <v>516845.15</v>
      </c>
      <c r="N843" s="14">
        <v>6054279.5999999996</v>
      </c>
      <c r="O843" s="107">
        <v>515688.7</v>
      </c>
      <c r="P843" s="39"/>
      <c r="Q843" s="108"/>
    </row>
    <row r="844" spans="1:17" s="17" customFormat="1" ht="15.75" outlineLevel="1">
      <c r="A844" s="255"/>
      <c r="B844" s="122" t="s">
        <v>1113</v>
      </c>
      <c r="C844" s="13" t="s">
        <v>689</v>
      </c>
      <c r="D844" s="130" t="s">
        <v>2834</v>
      </c>
      <c r="E844" s="75">
        <f t="shared" si="25"/>
        <v>1943</v>
      </c>
      <c r="F844" s="76"/>
      <c r="G844" s="21">
        <v>1943</v>
      </c>
      <c r="H844" s="108"/>
      <c r="I844" s="189" t="s">
        <v>3389</v>
      </c>
      <c r="J844" s="188" t="s">
        <v>3620</v>
      </c>
      <c r="K844" s="26" t="s">
        <v>2058</v>
      </c>
      <c r="L844" s="106">
        <v>6053791.1299999999</v>
      </c>
      <c r="M844" s="14">
        <v>516849.54</v>
      </c>
      <c r="N844" s="14">
        <v>6054279.1900000004</v>
      </c>
      <c r="O844" s="107">
        <v>515688.64</v>
      </c>
      <c r="P844" s="39" t="s">
        <v>1993</v>
      </c>
      <c r="Q844" s="108">
        <v>440053260052</v>
      </c>
    </row>
    <row r="845" spans="1:17" s="17" customFormat="1" ht="15.75" outlineLevel="1">
      <c r="A845" s="255"/>
      <c r="B845" s="122" t="s">
        <v>1114</v>
      </c>
      <c r="C845" s="190" t="s">
        <v>3112</v>
      </c>
      <c r="D845" s="130" t="s">
        <v>2834</v>
      </c>
      <c r="E845" s="75">
        <f t="shared" si="25"/>
        <v>1276</v>
      </c>
      <c r="F845" s="76"/>
      <c r="G845" s="21">
        <v>1276</v>
      </c>
      <c r="H845" s="108"/>
      <c r="I845" s="189" t="s">
        <v>3347</v>
      </c>
      <c r="J845" s="9">
        <v>12</v>
      </c>
      <c r="K845" s="26" t="s">
        <v>9</v>
      </c>
      <c r="L845" s="106">
        <v>6051290.2999999998</v>
      </c>
      <c r="M845" s="14">
        <v>517599.73</v>
      </c>
      <c r="N845" s="14">
        <v>6051518.4000000004</v>
      </c>
      <c r="O845" s="107">
        <v>517918.87</v>
      </c>
      <c r="P845" s="39" t="s">
        <v>1992</v>
      </c>
      <c r="Q845" s="108">
        <v>440053210181</v>
      </c>
    </row>
    <row r="846" spans="1:17" s="17" customFormat="1" ht="15.75" outlineLevel="1">
      <c r="A846" s="255"/>
      <c r="B846" s="122" t="s">
        <v>1115</v>
      </c>
      <c r="C846" s="13" t="s">
        <v>584</v>
      </c>
      <c r="D846" s="130" t="s">
        <v>2835</v>
      </c>
      <c r="E846" s="75">
        <f t="shared" si="25"/>
        <v>401</v>
      </c>
      <c r="F846" s="76"/>
      <c r="G846" s="21">
        <v>401</v>
      </c>
      <c r="H846" s="108"/>
      <c r="I846" s="43">
        <v>4</v>
      </c>
      <c r="J846" s="9"/>
      <c r="K846" s="26" t="s">
        <v>20</v>
      </c>
      <c r="L846" s="106">
        <v>6051290.2999999998</v>
      </c>
      <c r="M846" s="14">
        <v>517599.73</v>
      </c>
      <c r="N846" s="14">
        <v>6050881.7999999998</v>
      </c>
      <c r="O846" s="107">
        <v>516938.85</v>
      </c>
      <c r="P846" s="39"/>
      <c r="Q846" s="108"/>
    </row>
    <row r="847" spans="1:17" s="17" customFormat="1" ht="15.75" outlineLevel="1">
      <c r="A847" s="255"/>
      <c r="B847" s="122" t="s">
        <v>1116</v>
      </c>
      <c r="C847" s="13" t="s">
        <v>106</v>
      </c>
      <c r="D847" s="130" t="s">
        <v>2835</v>
      </c>
      <c r="E847" s="75">
        <f t="shared" si="25"/>
        <v>795</v>
      </c>
      <c r="F847" s="76"/>
      <c r="G847" s="21">
        <v>795</v>
      </c>
      <c r="H847" s="108"/>
      <c r="I847" s="43">
        <v>3.5</v>
      </c>
      <c r="J847" s="9"/>
      <c r="K847" s="26" t="s">
        <v>20</v>
      </c>
      <c r="L847" s="106">
        <v>6049296.7000000002</v>
      </c>
      <c r="M847" s="14">
        <v>516126.25</v>
      </c>
      <c r="N847" s="14">
        <v>6050060.5999999996</v>
      </c>
      <c r="O847" s="107">
        <v>516153.31</v>
      </c>
      <c r="P847" s="39"/>
      <c r="Q847" s="108"/>
    </row>
    <row r="848" spans="1:17" s="17" customFormat="1" ht="15.75" outlineLevel="1">
      <c r="A848" s="255"/>
      <c r="B848" s="122" t="s">
        <v>1117</v>
      </c>
      <c r="C848" s="13" t="s">
        <v>261</v>
      </c>
      <c r="D848" s="130" t="s">
        <v>2836</v>
      </c>
      <c r="E848" s="75">
        <f t="shared" si="25"/>
        <v>764</v>
      </c>
      <c r="F848" s="76"/>
      <c r="G848" s="21">
        <v>764</v>
      </c>
      <c r="H848" s="108"/>
      <c r="I848" s="43">
        <v>6</v>
      </c>
      <c r="J848" s="9"/>
      <c r="K848" s="26" t="s">
        <v>9</v>
      </c>
      <c r="L848" s="106">
        <v>6050060.5999999996</v>
      </c>
      <c r="M848" s="14">
        <v>516153.31</v>
      </c>
      <c r="N848" s="14">
        <v>6050179.9000000004</v>
      </c>
      <c r="O848" s="107">
        <v>516159.57</v>
      </c>
      <c r="P848" s="39"/>
      <c r="Q848" s="108"/>
    </row>
    <row r="849" spans="1:17" s="17" customFormat="1" ht="15.75" outlineLevel="1">
      <c r="A849" s="255"/>
      <c r="B849" s="122" t="s">
        <v>1118</v>
      </c>
      <c r="C849" s="190" t="s">
        <v>3113</v>
      </c>
      <c r="D849" s="130" t="s">
        <v>2837</v>
      </c>
      <c r="E849" s="75">
        <f t="shared" si="25"/>
        <v>121</v>
      </c>
      <c r="F849" s="76"/>
      <c r="G849" s="21"/>
      <c r="H849" s="108">
        <v>121</v>
      </c>
      <c r="I849" s="43">
        <v>4</v>
      </c>
      <c r="J849" s="9"/>
      <c r="K849" s="26" t="s">
        <v>13</v>
      </c>
      <c r="L849" s="106">
        <v>6053747</v>
      </c>
      <c r="M849" s="14">
        <v>519681.07</v>
      </c>
      <c r="N849" s="14">
        <v>6054195.7999999998</v>
      </c>
      <c r="O849" s="107">
        <v>517731.25</v>
      </c>
      <c r="P849" s="39"/>
      <c r="Q849" s="108"/>
    </row>
    <row r="850" spans="1:17" s="17" customFormat="1" ht="15.75" outlineLevel="1">
      <c r="A850" s="255"/>
      <c r="B850" s="122" t="s">
        <v>1119</v>
      </c>
      <c r="C850" s="190" t="s">
        <v>3114</v>
      </c>
      <c r="D850" s="130" t="s">
        <v>2848</v>
      </c>
      <c r="E850" s="75">
        <f t="shared" si="25"/>
        <v>2343</v>
      </c>
      <c r="F850" s="76"/>
      <c r="G850" s="21"/>
      <c r="H850" s="108">
        <v>2343</v>
      </c>
      <c r="I850" s="43">
        <v>5</v>
      </c>
      <c r="J850" s="9"/>
      <c r="K850" s="26" t="s">
        <v>20</v>
      </c>
      <c r="L850" s="106">
        <v>6054351.5</v>
      </c>
      <c r="M850" s="14">
        <v>519723.01</v>
      </c>
      <c r="N850" s="14">
        <v>6054134.5</v>
      </c>
      <c r="O850" s="107">
        <v>517619.11</v>
      </c>
      <c r="P850" s="39"/>
      <c r="Q850" s="108"/>
    </row>
    <row r="851" spans="1:17" s="17" customFormat="1" ht="31.5" outlineLevel="1">
      <c r="A851" s="255"/>
      <c r="B851" s="122" t="s">
        <v>1120</v>
      </c>
      <c r="C851" s="13" t="s">
        <v>83</v>
      </c>
      <c r="D851" s="131" t="s">
        <v>2838</v>
      </c>
      <c r="E851" s="75">
        <f t="shared" si="25"/>
        <v>2719</v>
      </c>
      <c r="F851" s="76">
        <v>5</v>
      </c>
      <c r="G851" s="21">
        <f>808+1906</f>
        <v>2714</v>
      </c>
      <c r="H851" s="108"/>
      <c r="I851" s="189" t="s">
        <v>3350</v>
      </c>
      <c r="J851" s="188" t="s">
        <v>3621</v>
      </c>
      <c r="K851" s="26" t="s">
        <v>2058</v>
      </c>
      <c r="L851" s="106">
        <v>6054354.3899999997</v>
      </c>
      <c r="M851" s="14">
        <v>519714.26</v>
      </c>
      <c r="N851" s="14">
        <v>6054094.5599999996</v>
      </c>
      <c r="O851" s="107">
        <v>517504.01</v>
      </c>
      <c r="P851" s="39" t="s">
        <v>2007</v>
      </c>
      <c r="Q851" s="108">
        <v>440053210270</v>
      </c>
    </row>
    <row r="852" spans="1:17" s="17" customFormat="1" ht="15.75" outlineLevel="1">
      <c r="A852" s="255"/>
      <c r="B852" s="122" t="s">
        <v>1121</v>
      </c>
      <c r="C852" s="190" t="s">
        <v>3115</v>
      </c>
      <c r="D852" s="130" t="s">
        <v>2839</v>
      </c>
      <c r="E852" s="75">
        <f t="shared" si="25"/>
        <v>1061</v>
      </c>
      <c r="F852" s="76"/>
      <c r="G852" s="21">
        <v>1061</v>
      </c>
      <c r="H852" s="108"/>
      <c r="I852" s="43">
        <v>5.5</v>
      </c>
      <c r="J852" s="9">
        <v>14</v>
      </c>
      <c r="K852" s="26" t="s">
        <v>9</v>
      </c>
      <c r="L852" s="106">
        <v>6054671.5</v>
      </c>
      <c r="M852" s="14">
        <v>516598.75</v>
      </c>
      <c r="N852" s="14">
        <v>6055273</v>
      </c>
      <c r="O852" s="107">
        <v>517227.39</v>
      </c>
      <c r="P852" s="39" t="s">
        <v>1995</v>
      </c>
      <c r="Q852" s="108">
        <v>440053210281</v>
      </c>
    </row>
    <row r="853" spans="1:17" s="17" customFormat="1" ht="15.75" outlineLevel="1">
      <c r="A853" s="255"/>
      <c r="B853" s="122" t="s">
        <v>1122</v>
      </c>
      <c r="C853" s="190" t="s">
        <v>3115</v>
      </c>
      <c r="D853" s="130" t="s">
        <v>2839</v>
      </c>
      <c r="E853" s="75">
        <f t="shared" si="25"/>
        <v>1101</v>
      </c>
      <c r="F853" s="76"/>
      <c r="G853" s="21"/>
      <c r="H853" s="108">
        <v>1101</v>
      </c>
      <c r="I853" s="43">
        <v>4</v>
      </c>
      <c r="J853" s="9"/>
      <c r="K853" s="26" t="s">
        <v>13</v>
      </c>
      <c r="L853" s="106">
        <v>6054768.0999999996</v>
      </c>
      <c r="M853" s="14">
        <v>519739.37</v>
      </c>
      <c r="N853" s="14">
        <v>6054098.5999999996</v>
      </c>
      <c r="O853" s="107">
        <v>518746.86</v>
      </c>
      <c r="P853" s="39"/>
      <c r="Q853" s="108"/>
    </row>
    <row r="854" spans="1:17" s="17" customFormat="1" ht="15.75" outlineLevel="1">
      <c r="A854" s="255"/>
      <c r="B854" s="122" t="s">
        <v>1123</v>
      </c>
      <c r="C854" s="13" t="s">
        <v>645</v>
      </c>
      <c r="D854" s="130" t="s">
        <v>2840</v>
      </c>
      <c r="E854" s="75">
        <f t="shared" si="25"/>
        <v>1375</v>
      </c>
      <c r="F854" s="76"/>
      <c r="G854" s="21">
        <v>1375</v>
      </c>
      <c r="H854" s="108"/>
      <c r="I854" s="43">
        <v>3.5</v>
      </c>
      <c r="J854" s="9"/>
      <c r="K854" s="26" t="s">
        <v>20</v>
      </c>
      <c r="L854" s="106">
        <v>6054526.2000000002</v>
      </c>
      <c r="M854" s="14">
        <v>518442.79</v>
      </c>
      <c r="N854" s="14">
        <v>6055282</v>
      </c>
      <c r="O854" s="107">
        <v>518372.91</v>
      </c>
      <c r="P854" s="39"/>
      <c r="Q854" s="108"/>
    </row>
    <row r="855" spans="1:17" s="17" customFormat="1" ht="15.75" outlineLevel="1">
      <c r="A855" s="255"/>
      <c r="B855" s="122" t="s">
        <v>1124</v>
      </c>
      <c r="C855" s="13" t="s">
        <v>119</v>
      </c>
      <c r="D855" s="130" t="s">
        <v>2841</v>
      </c>
      <c r="E855" s="75">
        <f t="shared" si="25"/>
        <v>763</v>
      </c>
      <c r="F855" s="76"/>
      <c r="G855" s="21">
        <v>763</v>
      </c>
      <c r="H855" s="108"/>
      <c r="I855" s="43">
        <v>3.5</v>
      </c>
      <c r="J855" s="9"/>
      <c r="K855" s="26" t="s">
        <v>20</v>
      </c>
      <c r="L855" s="106">
        <v>6055282</v>
      </c>
      <c r="M855" s="14">
        <v>518372.91</v>
      </c>
      <c r="N855" s="14">
        <v>6055674.7999999998</v>
      </c>
      <c r="O855" s="107">
        <v>518190.91</v>
      </c>
      <c r="P855" s="39"/>
      <c r="Q855" s="108"/>
    </row>
    <row r="856" spans="1:17" s="17" customFormat="1" ht="15.75" outlineLevel="1">
      <c r="A856" s="255"/>
      <c r="B856" s="122" t="s">
        <v>1125</v>
      </c>
      <c r="C856" s="190" t="s">
        <v>3116</v>
      </c>
      <c r="D856" s="130" t="s">
        <v>2842</v>
      </c>
      <c r="E856" s="75">
        <f t="shared" si="25"/>
        <v>434</v>
      </c>
      <c r="F856" s="76"/>
      <c r="G856" s="21">
        <v>434</v>
      </c>
      <c r="H856" s="108"/>
      <c r="I856" s="43">
        <v>3</v>
      </c>
      <c r="J856" s="9"/>
      <c r="K856" s="26" t="s">
        <v>73</v>
      </c>
      <c r="L856" s="106">
        <v>6054429.7000000002</v>
      </c>
      <c r="M856" s="14">
        <v>517616.5</v>
      </c>
      <c r="N856" s="14">
        <v>6055619.2999999998</v>
      </c>
      <c r="O856" s="107">
        <v>517205.75</v>
      </c>
      <c r="P856" s="39"/>
      <c r="Q856" s="108"/>
    </row>
    <row r="857" spans="1:17" s="17" customFormat="1" ht="15.75" outlineLevel="1">
      <c r="A857" s="255"/>
      <c r="B857" s="122" t="s">
        <v>1126</v>
      </c>
      <c r="C857" s="13" t="s">
        <v>131</v>
      </c>
      <c r="D857" s="130" t="s">
        <v>2842</v>
      </c>
      <c r="E857" s="75">
        <f t="shared" si="25"/>
        <v>1320</v>
      </c>
      <c r="F857" s="76"/>
      <c r="G857" s="21">
        <v>1320</v>
      </c>
      <c r="H857" s="108"/>
      <c r="I857" s="43">
        <v>5</v>
      </c>
      <c r="J857" s="9"/>
      <c r="K857" s="26" t="s">
        <v>20</v>
      </c>
      <c r="L857" s="106">
        <v>6055619.2999999998</v>
      </c>
      <c r="M857" s="14">
        <v>517205.75</v>
      </c>
      <c r="N857" s="14">
        <v>6056139.5</v>
      </c>
      <c r="O857" s="107">
        <v>517133.75</v>
      </c>
      <c r="P857" s="39"/>
      <c r="Q857" s="108"/>
    </row>
    <row r="858" spans="1:17" s="17" customFormat="1" ht="15.75" outlineLevel="1">
      <c r="A858" s="255"/>
      <c r="B858" s="122" t="s">
        <v>1127</v>
      </c>
      <c r="C858" s="190" t="s">
        <v>3117</v>
      </c>
      <c r="D858" s="130" t="s">
        <v>2843</v>
      </c>
      <c r="E858" s="75">
        <f t="shared" si="25"/>
        <v>573</v>
      </c>
      <c r="F858" s="76"/>
      <c r="G858" s="21"/>
      <c r="H858" s="108">
        <v>573</v>
      </c>
      <c r="I858" s="43">
        <v>5</v>
      </c>
      <c r="J858" s="9"/>
      <c r="K858" s="26" t="s">
        <v>20</v>
      </c>
      <c r="L858" s="106">
        <v>6056587.2000000002</v>
      </c>
      <c r="M858" s="14">
        <v>519815.84</v>
      </c>
      <c r="N858" s="14">
        <v>6056659.2999999998</v>
      </c>
      <c r="O858" s="107">
        <v>519227.84</v>
      </c>
      <c r="P858" s="39"/>
      <c r="Q858" s="108"/>
    </row>
    <row r="859" spans="1:17" s="17" customFormat="1" ht="15.75" outlineLevel="1">
      <c r="A859" s="255"/>
      <c r="B859" s="122" t="s">
        <v>1128</v>
      </c>
      <c r="C859" s="13" t="s">
        <v>119</v>
      </c>
      <c r="D859" s="130" t="s">
        <v>2844</v>
      </c>
      <c r="E859" s="75">
        <f t="shared" si="25"/>
        <v>612</v>
      </c>
      <c r="F859" s="76"/>
      <c r="G859" s="21">
        <v>612</v>
      </c>
      <c r="H859" s="108"/>
      <c r="I859" s="43">
        <v>4</v>
      </c>
      <c r="J859" s="9"/>
      <c r="K859" s="26" t="s">
        <v>20</v>
      </c>
      <c r="L859" s="106">
        <v>6057221.5999999996</v>
      </c>
      <c r="M859" s="14">
        <v>519901.51</v>
      </c>
      <c r="N859" s="14">
        <v>6056792</v>
      </c>
      <c r="O859" s="107">
        <v>518705.5</v>
      </c>
      <c r="P859" s="39"/>
      <c r="Q859" s="108"/>
    </row>
    <row r="860" spans="1:17" s="17" customFormat="1" ht="15.75" outlineLevel="1">
      <c r="A860" s="255"/>
      <c r="B860" s="122" t="s">
        <v>1129</v>
      </c>
      <c r="C860" s="13" t="s">
        <v>160</v>
      </c>
      <c r="D860" s="130" t="s">
        <v>2844</v>
      </c>
      <c r="E860" s="75">
        <f t="shared" si="25"/>
        <v>1365</v>
      </c>
      <c r="F860" s="76"/>
      <c r="G860" s="21">
        <v>1365</v>
      </c>
      <c r="H860" s="108"/>
      <c r="I860" s="43">
        <v>3.5</v>
      </c>
      <c r="J860" s="9"/>
      <c r="K860" s="26" t="s">
        <v>20</v>
      </c>
      <c r="L860" s="106">
        <v>6058018.2999999998</v>
      </c>
      <c r="M860" s="14">
        <v>517903.46</v>
      </c>
      <c r="N860" s="14">
        <v>6057234.4000000004</v>
      </c>
      <c r="O860" s="107">
        <v>519450.38</v>
      </c>
      <c r="P860" s="39"/>
      <c r="Q860" s="108"/>
    </row>
    <row r="861" spans="1:17" s="17" customFormat="1" ht="15.75" outlineLevel="1">
      <c r="A861" s="255"/>
      <c r="B861" s="122" t="s">
        <v>1130</v>
      </c>
      <c r="C861" s="190" t="s">
        <v>3118</v>
      </c>
      <c r="D861" s="130" t="s">
        <v>2845</v>
      </c>
      <c r="E861" s="75">
        <f t="shared" si="25"/>
        <v>1847</v>
      </c>
      <c r="F861" s="76"/>
      <c r="G861" s="21"/>
      <c r="H861" s="108">
        <v>1847</v>
      </c>
      <c r="I861" s="43">
        <v>4</v>
      </c>
      <c r="J861" s="9"/>
      <c r="K861" s="26" t="s">
        <v>13</v>
      </c>
      <c r="L861" s="106">
        <v>6057897.7999999998</v>
      </c>
      <c r="M861" s="14">
        <v>520009.5</v>
      </c>
      <c r="N861" s="14">
        <v>6058429.4000000004</v>
      </c>
      <c r="O861" s="107">
        <v>519132.83</v>
      </c>
      <c r="P861" s="39"/>
      <c r="Q861" s="108"/>
    </row>
    <row r="862" spans="1:17" s="17" customFormat="1" ht="15.75" outlineLevel="1">
      <c r="A862" s="255"/>
      <c r="B862" s="122" t="s">
        <v>1131</v>
      </c>
      <c r="C862" s="13" t="s">
        <v>144</v>
      </c>
      <c r="D862" s="130" t="s">
        <v>2844</v>
      </c>
      <c r="E862" s="75">
        <f t="shared" si="25"/>
        <v>1069</v>
      </c>
      <c r="F862" s="76"/>
      <c r="G862" s="21">
        <v>1069</v>
      </c>
      <c r="H862" s="108"/>
      <c r="I862" s="43">
        <v>5</v>
      </c>
      <c r="J862" s="9"/>
      <c r="K862" s="26" t="s">
        <v>20</v>
      </c>
      <c r="L862" s="106">
        <v>6058429.4000000004</v>
      </c>
      <c r="M862" s="14">
        <v>519132.83</v>
      </c>
      <c r="N862" s="14">
        <v>6058928.5</v>
      </c>
      <c r="O862" s="107">
        <v>518917.5</v>
      </c>
      <c r="P862" s="39"/>
      <c r="Q862" s="108"/>
    </row>
    <row r="863" spans="1:17" s="17" customFormat="1" ht="15.75" outlineLevel="1">
      <c r="A863" s="255"/>
      <c r="B863" s="122" t="s">
        <v>1132</v>
      </c>
      <c r="C863" s="190" t="s">
        <v>3119</v>
      </c>
      <c r="D863" s="130" t="s">
        <v>2846</v>
      </c>
      <c r="E863" s="75">
        <f t="shared" ref="E863:E873" si="27">SUM(F863:H863)</f>
        <v>652</v>
      </c>
      <c r="F863" s="76"/>
      <c r="G863" s="21"/>
      <c r="H863" s="108">
        <v>652</v>
      </c>
      <c r="I863" s="43">
        <v>5</v>
      </c>
      <c r="J863" s="9"/>
      <c r="K863" s="26" t="s">
        <v>20</v>
      </c>
      <c r="L863" s="106">
        <v>6051270.7999999998</v>
      </c>
      <c r="M863" s="14">
        <v>520327.92</v>
      </c>
      <c r="N863" s="14">
        <v>6051718.5999999996</v>
      </c>
      <c r="O863" s="107">
        <v>520589.39</v>
      </c>
      <c r="P863" s="39"/>
      <c r="Q863" s="108"/>
    </row>
    <row r="864" spans="1:17" s="17" customFormat="1" ht="15.75" outlineLevel="1">
      <c r="A864" s="255"/>
      <c r="B864" s="122" t="s">
        <v>1133</v>
      </c>
      <c r="C864" s="13" t="s">
        <v>439</v>
      </c>
      <c r="D864" s="130" t="s">
        <v>2830</v>
      </c>
      <c r="E864" s="75">
        <f t="shared" si="27"/>
        <v>1149</v>
      </c>
      <c r="F864" s="76"/>
      <c r="G864" s="21">
        <v>1149</v>
      </c>
      <c r="H864" s="108"/>
      <c r="I864" s="43">
        <v>3</v>
      </c>
      <c r="J864" s="9"/>
      <c r="K864" s="26" t="s">
        <v>20</v>
      </c>
      <c r="L864" s="106">
        <v>6051293</v>
      </c>
      <c r="M864" s="14">
        <v>521049.2</v>
      </c>
      <c r="N864" s="14">
        <v>6051712.9000000004</v>
      </c>
      <c r="O864" s="107">
        <v>520722.94</v>
      </c>
      <c r="P864" s="39"/>
      <c r="Q864" s="108"/>
    </row>
    <row r="865" spans="1:17" s="17" customFormat="1" ht="15.75" outlineLevel="1">
      <c r="A865" s="255"/>
      <c r="B865" s="122" t="s">
        <v>1134</v>
      </c>
      <c r="C865" s="190" t="s">
        <v>3120</v>
      </c>
      <c r="D865" s="130" t="s">
        <v>2830</v>
      </c>
      <c r="E865" s="75">
        <f t="shared" si="27"/>
        <v>1473</v>
      </c>
      <c r="F865" s="76"/>
      <c r="G865" s="21"/>
      <c r="H865" s="108">
        <v>1473</v>
      </c>
      <c r="I865" s="43">
        <v>3</v>
      </c>
      <c r="J865" s="9"/>
      <c r="K865" s="26" t="s">
        <v>73</v>
      </c>
      <c r="L865" s="106">
        <v>6051911.2000000002</v>
      </c>
      <c r="M865" s="14">
        <v>520082.42</v>
      </c>
      <c r="N865" s="14">
        <v>6052721.2000000002</v>
      </c>
      <c r="O865" s="107">
        <v>520657.26</v>
      </c>
      <c r="P865" s="39"/>
      <c r="Q865" s="108"/>
    </row>
    <row r="866" spans="1:17" s="17" customFormat="1" ht="15.75" outlineLevel="1">
      <c r="A866" s="255"/>
      <c r="B866" s="122" t="s">
        <v>1135</v>
      </c>
      <c r="C866" s="13" t="s">
        <v>367</v>
      </c>
      <c r="D866" s="130" t="s">
        <v>2830</v>
      </c>
      <c r="E866" s="75">
        <f t="shared" si="27"/>
        <v>606</v>
      </c>
      <c r="F866" s="76"/>
      <c r="G866" s="21">
        <v>606</v>
      </c>
      <c r="H866" s="108"/>
      <c r="I866" s="43">
        <v>3</v>
      </c>
      <c r="J866" s="9"/>
      <c r="K866" s="26" t="s">
        <v>20</v>
      </c>
      <c r="L866" s="106">
        <v>6052501.2999999998</v>
      </c>
      <c r="M866" s="14">
        <v>519833.41</v>
      </c>
      <c r="N866" s="14">
        <v>6052625</v>
      </c>
      <c r="O866" s="107">
        <v>520400.67</v>
      </c>
      <c r="P866" s="39"/>
      <c r="Q866" s="108"/>
    </row>
    <row r="867" spans="1:17" s="17" customFormat="1" ht="15.75" outlineLevel="1">
      <c r="A867" s="255"/>
      <c r="B867" s="122" t="s">
        <v>1136</v>
      </c>
      <c r="C867" s="13" t="s">
        <v>117</v>
      </c>
      <c r="D867" s="130" t="s">
        <v>2830</v>
      </c>
      <c r="E867" s="75">
        <f t="shared" si="27"/>
        <v>1742</v>
      </c>
      <c r="F867" s="76"/>
      <c r="G867" s="21">
        <v>1742</v>
      </c>
      <c r="H867" s="108"/>
      <c r="I867" s="43">
        <v>4</v>
      </c>
      <c r="J867" s="9"/>
      <c r="K867" s="26" t="s">
        <v>20</v>
      </c>
      <c r="L867" s="106">
        <v>6051459.4000000004</v>
      </c>
      <c r="M867" s="14">
        <v>521195.27</v>
      </c>
      <c r="N867" s="14">
        <v>6052870.5999999996</v>
      </c>
      <c r="O867" s="107">
        <v>520895.71</v>
      </c>
      <c r="P867" s="39"/>
      <c r="Q867" s="108"/>
    </row>
    <row r="868" spans="1:17" s="17" customFormat="1" ht="15.75" outlineLevel="1">
      <c r="A868" s="255"/>
      <c r="B868" s="122" t="s">
        <v>1137</v>
      </c>
      <c r="C868" s="190" t="s">
        <v>3121</v>
      </c>
      <c r="D868" s="130" t="s">
        <v>2830</v>
      </c>
      <c r="E868" s="75">
        <f t="shared" si="27"/>
        <v>853</v>
      </c>
      <c r="F868" s="76"/>
      <c r="G868" s="21"/>
      <c r="H868" s="108">
        <v>853</v>
      </c>
      <c r="I868" s="43">
        <v>3</v>
      </c>
      <c r="J868" s="9"/>
      <c r="K868" s="26" t="s">
        <v>73</v>
      </c>
      <c r="L868" s="106">
        <v>6051553.2999999998</v>
      </c>
      <c r="M868" s="14">
        <v>521150.96</v>
      </c>
      <c r="N868" s="14">
        <v>6052248.2000000002</v>
      </c>
      <c r="O868" s="107">
        <v>521623.39</v>
      </c>
      <c r="P868" s="39"/>
      <c r="Q868" s="108"/>
    </row>
    <row r="869" spans="1:17" s="17" customFormat="1" ht="15.75" outlineLevel="1">
      <c r="A869" s="255"/>
      <c r="B869" s="122" t="s">
        <v>1138</v>
      </c>
      <c r="C869" s="13" t="s">
        <v>106</v>
      </c>
      <c r="D869" s="130" t="s">
        <v>2847</v>
      </c>
      <c r="E869" s="75">
        <f t="shared" si="27"/>
        <v>1679</v>
      </c>
      <c r="F869" s="76"/>
      <c r="G869" s="21">
        <v>1679</v>
      </c>
      <c r="H869" s="108"/>
      <c r="I869" s="189" t="s">
        <v>3249</v>
      </c>
      <c r="J869" s="9"/>
      <c r="K869" s="26" t="s">
        <v>20</v>
      </c>
      <c r="L869" s="106">
        <v>6051769.7999999998</v>
      </c>
      <c r="M869" s="14">
        <v>521922.59</v>
      </c>
      <c r="N869" s="14">
        <v>6053308</v>
      </c>
      <c r="O869" s="107">
        <v>521546.67</v>
      </c>
      <c r="P869" s="39"/>
      <c r="Q869" s="108"/>
    </row>
    <row r="870" spans="1:17" s="17" customFormat="1" ht="15.75" outlineLevel="1">
      <c r="A870" s="255"/>
      <c r="B870" s="122" t="s">
        <v>1139</v>
      </c>
      <c r="C870" s="190" t="s">
        <v>3122</v>
      </c>
      <c r="D870" s="130" t="s">
        <v>2849</v>
      </c>
      <c r="E870" s="75">
        <f t="shared" si="27"/>
        <v>1259</v>
      </c>
      <c r="F870" s="76"/>
      <c r="G870" s="21"/>
      <c r="H870" s="108">
        <v>1259</v>
      </c>
      <c r="I870" s="43">
        <v>3</v>
      </c>
      <c r="J870" s="9"/>
      <c r="K870" s="26" t="s">
        <v>73</v>
      </c>
      <c r="L870" s="106">
        <v>6054307</v>
      </c>
      <c r="M870" s="14">
        <v>521130</v>
      </c>
      <c r="N870" s="14">
        <v>6053308</v>
      </c>
      <c r="O870" s="107">
        <v>521546.67</v>
      </c>
      <c r="P870" s="39"/>
      <c r="Q870" s="108"/>
    </row>
    <row r="871" spans="1:17" s="17" customFormat="1" ht="15.75" outlineLevel="1">
      <c r="A871" s="255"/>
      <c r="B871" s="122" t="s">
        <v>1140</v>
      </c>
      <c r="C871" s="13" t="s">
        <v>106</v>
      </c>
      <c r="D871" s="130" t="s">
        <v>2850</v>
      </c>
      <c r="E871" s="75">
        <f t="shared" si="27"/>
        <v>616</v>
      </c>
      <c r="F871" s="76"/>
      <c r="G871" s="21">
        <v>616</v>
      </c>
      <c r="H871" s="108"/>
      <c r="I871" s="43">
        <v>4</v>
      </c>
      <c r="J871" s="9"/>
      <c r="K871" s="26" t="s">
        <v>20</v>
      </c>
      <c r="L871" s="106">
        <v>6054808.0999999996</v>
      </c>
      <c r="M871" s="14">
        <v>520862</v>
      </c>
      <c r="N871" s="14">
        <v>6054307</v>
      </c>
      <c r="O871" s="107">
        <v>521130</v>
      </c>
      <c r="P871" s="39"/>
      <c r="Q871" s="108"/>
    </row>
    <row r="872" spans="1:17" s="17" customFormat="1" ht="15.75" outlineLevel="1">
      <c r="A872" s="255"/>
      <c r="B872" s="122" t="s">
        <v>1141</v>
      </c>
      <c r="C872" s="13" t="s">
        <v>1142</v>
      </c>
      <c r="D872" s="130" t="s">
        <v>3659</v>
      </c>
      <c r="E872" s="75">
        <f t="shared" si="27"/>
        <v>4909</v>
      </c>
      <c r="F872" s="76"/>
      <c r="G872" s="21">
        <v>4909</v>
      </c>
      <c r="H872" s="108"/>
      <c r="I872" s="43">
        <v>5</v>
      </c>
      <c r="J872" s="9"/>
      <c r="K872" s="26" t="s">
        <v>9</v>
      </c>
      <c r="L872" s="106">
        <v>6054841.2000000002</v>
      </c>
      <c r="M872" s="14">
        <v>520253.01</v>
      </c>
      <c r="N872" s="14">
        <v>6057171.5</v>
      </c>
      <c r="O872" s="107">
        <v>522023.72</v>
      </c>
      <c r="P872" s="39"/>
      <c r="Q872" s="108"/>
    </row>
    <row r="873" spans="1:17" s="17" customFormat="1" ht="15.75" outlineLevel="1">
      <c r="A873" s="255"/>
      <c r="B873" s="122" t="s">
        <v>1143</v>
      </c>
      <c r="C873" s="190" t="s">
        <v>3123</v>
      </c>
      <c r="D873" s="130" t="s">
        <v>2854</v>
      </c>
      <c r="E873" s="75">
        <f t="shared" si="27"/>
        <v>416</v>
      </c>
      <c r="F873" s="76"/>
      <c r="G873" s="21">
        <v>416</v>
      </c>
      <c r="H873" s="108"/>
      <c r="I873" s="43">
        <v>6</v>
      </c>
      <c r="J873" s="9"/>
      <c r="K873" s="26" t="s">
        <v>9</v>
      </c>
      <c r="L873" s="106">
        <v>6057573.4000000004</v>
      </c>
      <c r="M873" s="14">
        <v>521934.84</v>
      </c>
      <c r="N873" s="14">
        <v>6057171.5</v>
      </c>
      <c r="O873" s="107">
        <v>522023.72</v>
      </c>
      <c r="P873" s="39"/>
      <c r="Q873" s="108"/>
    </row>
    <row r="874" spans="1:17" s="17" customFormat="1" ht="15.75" outlineLevel="1">
      <c r="A874" s="255"/>
      <c r="B874" s="122" t="s">
        <v>1144</v>
      </c>
      <c r="C874" s="13" t="s">
        <v>237</v>
      </c>
      <c r="D874" s="130" t="s">
        <v>2850</v>
      </c>
      <c r="E874" s="75">
        <f t="shared" ref="E874:E889" si="28">SUM(F874:H874)</f>
        <v>1025</v>
      </c>
      <c r="F874" s="76">
        <v>774</v>
      </c>
      <c r="G874" s="21">
        <v>251</v>
      </c>
      <c r="H874" s="108"/>
      <c r="I874" s="43">
        <v>5</v>
      </c>
      <c r="J874" s="9"/>
      <c r="K874" s="26" t="s">
        <v>20</v>
      </c>
      <c r="L874" s="106">
        <v>6054841.4000000004</v>
      </c>
      <c r="M874" s="14">
        <v>520222.48</v>
      </c>
      <c r="N874" s="14">
        <v>6054215.4000000004</v>
      </c>
      <c r="O874" s="107">
        <v>519712.99</v>
      </c>
      <c r="P874" s="39"/>
      <c r="Q874" s="108"/>
    </row>
    <row r="875" spans="1:17" s="17" customFormat="1" ht="15.75" outlineLevel="1">
      <c r="A875" s="255"/>
      <c r="B875" s="122" t="s">
        <v>1145</v>
      </c>
      <c r="C875" s="190" t="s">
        <v>3124</v>
      </c>
      <c r="D875" s="130" t="s">
        <v>2850</v>
      </c>
      <c r="E875" s="75">
        <f t="shared" si="28"/>
        <v>1453</v>
      </c>
      <c r="F875" s="76"/>
      <c r="G875" s="21"/>
      <c r="H875" s="108">
        <v>1453</v>
      </c>
      <c r="I875" s="43">
        <v>3</v>
      </c>
      <c r="J875" s="9"/>
      <c r="K875" s="26" t="s">
        <v>73</v>
      </c>
      <c r="L875" s="106">
        <v>6054388</v>
      </c>
      <c r="M875" s="14">
        <v>520995.16</v>
      </c>
      <c r="N875" s="14">
        <v>6054108.2999999998</v>
      </c>
      <c r="O875" s="107">
        <v>519873.5</v>
      </c>
      <c r="P875" s="39"/>
      <c r="Q875" s="108"/>
    </row>
    <row r="876" spans="1:17" s="17" customFormat="1" ht="15.75" outlineLevel="1">
      <c r="A876" s="255"/>
      <c r="B876" s="122" t="s">
        <v>1146</v>
      </c>
      <c r="C876" s="13" t="s">
        <v>354</v>
      </c>
      <c r="D876" s="130" t="s">
        <v>2850</v>
      </c>
      <c r="E876" s="75">
        <f t="shared" si="28"/>
        <v>1014</v>
      </c>
      <c r="F876" s="76">
        <v>659</v>
      </c>
      <c r="G876" s="21">
        <v>355</v>
      </c>
      <c r="H876" s="108"/>
      <c r="I876" s="43">
        <v>4</v>
      </c>
      <c r="J876" s="9"/>
      <c r="K876" s="26" t="s">
        <v>20</v>
      </c>
      <c r="L876" s="106">
        <v>6054841.4000000004</v>
      </c>
      <c r="M876" s="14">
        <v>520222.48</v>
      </c>
      <c r="N876" s="14">
        <v>6055303.5999999996</v>
      </c>
      <c r="O876" s="107">
        <v>520744.05</v>
      </c>
      <c r="P876" s="39"/>
      <c r="Q876" s="108"/>
    </row>
    <row r="877" spans="1:17" s="17" customFormat="1" ht="15.75" outlineLevel="1">
      <c r="A877" s="255"/>
      <c r="B877" s="122" t="s">
        <v>1147</v>
      </c>
      <c r="C877" s="190" t="s">
        <v>3125</v>
      </c>
      <c r="D877" s="130" t="s">
        <v>2850</v>
      </c>
      <c r="E877" s="75">
        <f t="shared" si="28"/>
        <v>926</v>
      </c>
      <c r="F877" s="76"/>
      <c r="G877" s="21"/>
      <c r="H877" s="108">
        <v>926</v>
      </c>
      <c r="I877" s="43">
        <v>4</v>
      </c>
      <c r="J877" s="9"/>
      <c r="K877" s="26" t="s">
        <v>13</v>
      </c>
      <c r="L877" s="106">
        <v>6055725.7000000002</v>
      </c>
      <c r="M877" s="14">
        <v>519583.73</v>
      </c>
      <c r="N877" s="14">
        <v>6055465</v>
      </c>
      <c r="O877" s="107">
        <v>520436.75</v>
      </c>
      <c r="P877" s="39"/>
      <c r="Q877" s="108"/>
    </row>
    <row r="878" spans="1:17" s="17" customFormat="1" ht="15.75" outlineLevel="1">
      <c r="A878" s="255"/>
      <c r="B878" s="122" t="s">
        <v>1148</v>
      </c>
      <c r="C878" s="13" t="s">
        <v>946</v>
      </c>
      <c r="D878" s="130" t="s">
        <v>2850</v>
      </c>
      <c r="E878" s="75">
        <f t="shared" si="28"/>
        <v>215</v>
      </c>
      <c r="F878" s="76">
        <v>215</v>
      </c>
      <c r="G878" s="21"/>
      <c r="H878" s="108"/>
      <c r="I878" s="43">
        <v>5</v>
      </c>
      <c r="J878" s="9"/>
      <c r="K878" s="26" t="s">
        <v>20</v>
      </c>
      <c r="L878" s="106">
        <v>6054822</v>
      </c>
      <c r="M878" s="14">
        <v>520140.5</v>
      </c>
      <c r="N878" s="14">
        <v>6054942.2999999998</v>
      </c>
      <c r="O878" s="107">
        <v>520257.31</v>
      </c>
      <c r="P878" s="39"/>
      <c r="Q878" s="108"/>
    </row>
    <row r="879" spans="1:17" s="17" customFormat="1" ht="15.75" outlineLevel="1">
      <c r="A879" s="255"/>
      <c r="B879" s="122" t="s">
        <v>1149</v>
      </c>
      <c r="C879" s="13" t="s">
        <v>324</v>
      </c>
      <c r="D879" s="130" t="s">
        <v>2850</v>
      </c>
      <c r="E879" s="75">
        <f t="shared" si="28"/>
        <v>247</v>
      </c>
      <c r="F879" s="76">
        <v>247</v>
      </c>
      <c r="G879" s="21"/>
      <c r="H879" s="108"/>
      <c r="I879" s="43">
        <v>5</v>
      </c>
      <c r="J879" s="9"/>
      <c r="K879" s="26" t="s">
        <v>20</v>
      </c>
      <c r="L879" s="106">
        <v>6055059.7000000002</v>
      </c>
      <c r="M879" s="14">
        <v>520295.84</v>
      </c>
      <c r="N879" s="14">
        <v>6055123</v>
      </c>
      <c r="O879" s="107">
        <v>520058</v>
      </c>
      <c r="P879" s="39"/>
      <c r="Q879" s="108"/>
    </row>
    <row r="880" spans="1:17" s="17" customFormat="1" ht="15.75" outlineLevel="1">
      <c r="A880" s="255"/>
      <c r="B880" s="122" t="s">
        <v>1150</v>
      </c>
      <c r="C880" s="13" t="s">
        <v>115</v>
      </c>
      <c r="D880" s="130" t="s">
        <v>2850</v>
      </c>
      <c r="E880" s="75">
        <f t="shared" si="28"/>
        <v>283</v>
      </c>
      <c r="F880" s="76"/>
      <c r="G880" s="21">
        <v>283</v>
      </c>
      <c r="H880" s="108"/>
      <c r="I880" s="43">
        <v>5</v>
      </c>
      <c r="J880" s="9"/>
      <c r="K880" s="26" t="s">
        <v>20</v>
      </c>
      <c r="L880" s="106">
        <v>6055097.2000000002</v>
      </c>
      <c r="M880" s="14">
        <v>520191.45</v>
      </c>
      <c r="N880" s="14">
        <v>6055362.0999999996</v>
      </c>
      <c r="O880" s="107">
        <v>520264.31</v>
      </c>
      <c r="P880" s="39"/>
      <c r="Q880" s="108"/>
    </row>
    <row r="881" spans="1:17" s="17" customFormat="1" ht="15.75" outlineLevel="1">
      <c r="A881" s="255"/>
      <c r="B881" s="122" t="s">
        <v>1151</v>
      </c>
      <c r="C881" s="190" t="s">
        <v>3126</v>
      </c>
      <c r="D881" s="130" t="s">
        <v>2851</v>
      </c>
      <c r="E881" s="75">
        <f t="shared" si="28"/>
        <v>1449</v>
      </c>
      <c r="F881" s="76"/>
      <c r="G881" s="21"/>
      <c r="H881" s="108">
        <v>1449</v>
      </c>
      <c r="I881" s="43">
        <v>3</v>
      </c>
      <c r="J881" s="9"/>
      <c r="K881" s="26" t="s">
        <v>73</v>
      </c>
      <c r="L881" s="106">
        <v>6056372.2999999998</v>
      </c>
      <c r="M881" s="14">
        <v>519739.18</v>
      </c>
      <c r="N881" s="14">
        <v>6056310.5999999996</v>
      </c>
      <c r="O881" s="107">
        <v>520909.09</v>
      </c>
      <c r="P881" s="39"/>
      <c r="Q881" s="108"/>
    </row>
    <row r="882" spans="1:17" s="17" customFormat="1" ht="15.75" outlineLevel="1">
      <c r="A882" s="255"/>
      <c r="B882" s="122" t="s">
        <v>1152</v>
      </c>
      <c r="C882" s="190" t="s">
        <v>3127</v>
      </c>
      <c r="D882" s="130" t="s">
        <v>2852</v>
      </c>
      <c r="E882" s="75">
        <f t="shared" si="28"/>
        <v>1100</v>
      </c>
      <c r="F882" s="76"/>
      <c r="G882" s="21"/>
      <c r="H882" s="108">
        <v>1100</v>
      </c>
      <c r="I882" s="43">
        <v>3</v>
      </c>
      <c r="J882" s="9"/>
      <c r="K882" s="26" t="s">
        <v>73</v>
      </c>
      <c r="L882" s="106">
        <v>6056094.2000000002</v>
      </c>
      <c r="M882" s="14">
        <v>521919.18</v>
      </c>
      <c r="N882" s="14">
        <v>6056310.5999999996</v>
      </c>
      <c r="O882" s="107">
        <v>520909.09</v>
      </c>
      <c r="P882" s="39"/>
      <c r="Q882" s="108"/>
    </row>
    <row r="883" spans="1:17" s="17" customFormat="1" ht="15.75" outlineLevel="1">
      <c r="A883" s="255"/>
      <c r="B883" s="122" t="s">
        <v>1153</v>
      </c>
      <c r="C883" s="190" t="s">
        <v>3128</v>
      </c>
      <c r="D883" s="130" t="s">
        <v>2853</v>
      </c>
      <c r="E883" s="75">
        <f t="shared" si="28"/>
        <v>580</v>
      </c>
      <c r="F883" s="76"/>
      <c r="G883" s="21">
        <v>580</v>
      </c>
      <c r="H883" s="108"/>
      <c r="I883" s="43">
        <v>6</v>
      </c>
      <c r="J883" s="9"/>
      <c r="K883" s="26" t="s">
        <v>9</v>
      </c>
      <c r="L883" s="106">
        <v>6056310.5999999996</v>
      </c>
      <c r="M883" s="14">
        <v>520909.09</v>
      </c>
      <c r="N883" s="14">
        <v>6056873.7999999998</v>
      </c>
      <c r="O883" s="107">
        <v>521046.13</v>
      </c>
      <c r="P883" s="39"/>
      <c r="Q883" s="108"/>
    </row>
    <row r="884" spans="1:17" s="17" customFormat="1" ht="15.75" outlineLevel="1">
      <c r="A884" s="255"/>
      <c r="B884" s="122" t="s">
        <v>1154</v>
      </c>
      <c r="C884" s="190" t="s">
        <v>3129</v>
      </c>
      <c r="D884" s="130" t="s">
        <v>3675</v>
      </c>
      <c r="E884" s="75">
        <f t="shared" si="28"/>
        <v>338</v>
      </c>
      <c r="F884" s="76"/>
      <c r="G884" s="21"/>
      <c r="H884" s="108">
        <v>338</v>
      </c>
      <c r="I884" s="43">
        <v>2.5</v>
      </c>
      <c r="J884" s="9"/>
      <c r="K884" s="26" t="s">
        <v>73</v>
      </c>
      <c r="L884" s="106">
        <v>6056310.5999999996</v>
      </c>
      <c r="M884" s="14">
        <v>520909.09</v>
      </c>
      <c r="N884" s="14">
        <v>6055989</v>
      </c>
      <c r="O884" s="107">
        <v>520875.05</v>
      </c>
      <c r="P884" s="39"/>
      <c r="Q884" s="108"/>
    </row>
    <row r="885" spans="1:17" s="17" customFormat="1" ht="15.75" outlineLevel="1">
      <c r="A885" s="255"/>
      <c r="B885" s="122" t="s">
        <v>1155</v>
      </c>
      <c r="C885" s="13" t="s">
        <v>1109</v>
      </c>
      <c r="D885" s="130" t="s">
        <v>2844</v>
      </c>
      <c r="E885" s="75">
        <f t="shared" si="28"/>
        <v>465</v>
      </c>
      <c r="F885" s="76"/>
      <c r="G885" s="21">
        <v>465</v>
      </c>
      <c r="H885" s="108"/>
      <c r="I885" s="43">
        <v>3</v>
      </c>
      <c r="J885" s="9"/>
      <c r="K885" s="26" t="s">
        <v>20</v>
      </c>
      <c r="L885" s="106">
        <v>6056830</v>
      </c>
      <c r="M885" s="14">
        <v>519843.9</v>
      </c>
      <c r="N885" s="14">
        <v>6056442.7999999998</v>
      </c>
      <c r="O885" s="107">
        <v>519975.52</v>
      </c>
      <c r="P885" s="39"/>
      <c r="Q885" s="108"/>
    </row>
    <row r="886" spans="1:17" s="17" customFormat="1" ht="15.75" outlineLevel="1">
      <c r="A886" s="255"/>
      <c r="B886" s="122" t="s">
        <v>1156</v>
      </c>
      <c r="C886" s="13" t="s">
        <v>354</v>
      </c>
      <c r="D886" s="130" t="s">
        <v>2851</v>
      </c>
      <c r="E886" s="75">
        <f t="shared" si="28"/>
        <v>737</v>
      </c>
      <c r="F886" s="76"/>
      <c r="G886" s="21">
        <v>737</v>
      </c>
      <c r="H886" s="108"/>
      <c r="I886" s="43">
        <v>7</v>
      </c>
      <c r="J886" s="9"/>
      <c r="K886" s="26" t="s">
        <v>9</v>
      </c>
      <c r="L886" s="106">
        <v>6057221.5999999996</v>
      </c>
      <c r="M886" s="14">
        <v>519901.51</v>
      </c>
      <c r="N886" s="14">
        <v>6057026</v>
      </c>
      <c r="O886" s="107">
        <v>520605.87</v>
      </c>
      <c r="P886" s="39"/>
      <c r="Q886" s="108"/>
    </row>
    <row r="887" spans="1:17" s="17" customFormat="1" ht="15.75" outlineLevel="1">
      <c r="A887" s="255"/>
      <c r="B887" s="122" t="s">
        <v>1157</v>
      </c>
      <c r="C887" s="190" t="s">
        <v>3130</v>
      </c>
      <c r="D887" s="130" t="s">
        <v>3660</v>
      </c>
      <c r="E887" s="75">
        <f t="shared" si="28"/>
        <v>1484</v>
      </c>
      <c r="F887" s="76"/>
      <c r="G887" s="21">
        <v>1484</v>
      </c>
      <c r="H887" s="108"/>
      <c r="I887" s="43">
        <v>7</v>
      </c>
      <c r="J887" s="9"/>
      <c r="K887" s="26" t="s">
        <v>9</v>
      </c>
      <c r="L887" s="106">
        <v>6057026</v>
      </c>
      <c r="M887" s="14">
        <v>520605.87</v>
      </c>
      <c r="N887" s="14">
        <v>6056748.7000000002</v>
      </c>
      <c r="O887" s="107">
        <v>522044.41</v>
      </c>
      <c r="P887" s="39"/>
      <c r="Q887" s="108"/>
    </row>
    <row r="888" spans="1:17" s="17" customFormat="1" ht="15.75" outlineLevel="1">
      <c r="A888" s="255"/>
      <c r="B888" s="122" t="s">
        <v>1158</v>
      </c>
      <c r="C888" s="190" t="s">
        <v>3131</v>
      </c>
      <c r="D888" s="130" t="s">
        <v>3661</v>
      </c>
      <c r="E888" s="75">
        <f t="shared" si="28"/>
        <v>724</v>
      </c>
      <c r="F888" s="76"/>
      <c r="G888" s="21"/>
      <c r="H888" s="108">
        <v>724</v>
      </c>
      <c r="I888" s="43">
        <v>3</v>
      </c>
      <c r="J888" s="9"/>
      <c r="K888" s="26" t="s">
        <v>73</v>
      </c>
      <c r="L888" s="106">
        <v>6057364.9000000004</v>
      </c>
      <c r="M888" s="14">
        <v>521771.54</v>
      </c>
      <c r="N888" s="14">
        <v>6056775.2999999998</v>
      </c>
      <c r="O888" s="107">
        <v>521354.28</v>
      </c>
      <c r="P888" s="39"/>
      <c r="Q888" s="108"/>
    </row>
    <row r="889" spans="1:17" s="17" customFormat="1" ht="15" customHeight="1" outlineLevel="1">
      <c r="A889" s="255"/>
      <c r="B889" s="205" t="s">
        <v>1159</v>
      </c>
      <c r="C889" s="206" t="s">
        <v>1160</v>
      </c>
      <c r="D889" s="207" t="s">
        <v>2854</v>
      </c>
      <c r="E889" s="196">
        <f t="shared" si="28"/>
        <v>612</v>
      </c>
      <c r="F889" s="204">
        <v>150</v>
      </c>
      <c r="G889" s="202">
        <f>185+277</f>
        <v>462</v>
      </c>
      <c r="H889" s="197"/>
      <c r="I889" s="203" t="s">
        <v>3390</v>
      </c>
      <c r="J889" s="199" t="s">
        <v>3622</v>
      </c>
      <c r="K889" s="201" t="s">
        <v>2058</v>
      </c>
      <c r="L889" s="198">
        <v>6057763.0199999996</v>
      </c>
      <c r="M889" s="199">
        <v>522214.2</v>
      </c>
      <c r="N889" s="199">
        <v>6057347.9299999997</v>
      </c>
      <c r="O889" s="200">
        <v>521759.65</v>
      </c>
      <c r="P889" s="194" t="s">
        <v>1915</v>
      </c>
      <c r="Q889" s="197" t="s">
        <v>1916</v>
      </c>
    </row>
    <row r="890" spans="1:17" s="17" customFormat="1" ht="15.75" outlineLevel="1">
      <c r="A890" s="255"/>
      <c r="B890" s="122" t="s">
        <v>1161</v>
      </c>
      <c r="C890" s="190" t="s">
        <v>3132</v>
      </c>
      <c r="D890" s="130" t="s">
        <v>2854</v>
      </c>
      <c r="E890" s="75">
        <f t="shared" ref="E890:E953" si="29">SUM(F890:H890)</f>
        <v>520</v>
      </c>
      <c r="F890" s="76"/>
      <c r="G890" s="21">
        <v>520</v>
      </c>
      <c r="H890" s="108"/>
      <c r="I890" s="43">
        <v>6</v>
      </c>
      <c r="J890" s="9"/>
      <c r="K890" s="26" t="s">
        <v>9</v>
      </c>
      <c r="L890" s="106">
        <v>6058066.7000000002</v>
      </c>
      <c r="M890" s="14">
        <v>521779.5</v>
      </c>
      <c r="N890" s="14">
        <v>6057573.4000000004</v>
      </c>
      <c r="O890" s="107">
        <v>521934.84</v>
      </c>
      <c r="P890" s="39"/>
      <c r="Q890" s="108"/>
    </row>
    <row r="891" spans="1:17" s="17" customFormat="1" ht="15.75" outlineLevel="1">
      <c r="A891" s="255"/>
      <c r="B891" s="122" t="s">
        <v>1162</v>
      </c>
      <c r="C891" s="190" t="s">
        <v>3133</v>
      </c>
      <c r="D891" s="130" t="s">
        <v>2854</v>
      </c>
      <c r="E891" s="75">
        <f t="shared" si="29"/>
        <v>516</v>
      </c>
      <c r="F891" s="76">
        <v>516</v>
      </c>
      <c r="G891" s="21"/>
      <c r="H891" s="108"/>
      <c r="I891" s="43">
        <v>5</v>
      </c>
      <c r="J891" s="9"/>
      <c r="K891" s="26" t="s">
        <v>20</v>
      </c>
      <c r="L891" s="106">
        <v>6058066.7000000002</v>
      </c>
      <c r="M891" s="14">
        <v>521779.5</v>
      </c>
      <c r="N891" s="14">
        <v>6058567.5999999996</v>
      </c>
      <c r="O891" s="107">
        <v>521832.91</v>
      </c>
      <c r="P891" s="39"/>
      <c r="Q891" s="108"/>
    </row>
    <row r="892" spans="1:17" s="17" customFormat="1" ht="15.75" outlineLevel="1">
      <c r="A892" s="255"/>
      <c r="B892" s="122" t="s">
        <v>1163</v>
      </c>
      <c r="C892" s="13" t="s">
        <v>263</v>
      </c>
      <c r="D892" s="130" t="s">
        <v>2854</v>
      </c>
      <c r="E892" s="75">
        <f t="shared" si="29"/>
        <v>141</v>
      </c>
      <c r="F892" s="76"/>
      <c r="G892" s="21">
        <v>141</v>
      </c>
      <c r="H892" s="108"/>
      <c r="I892" s="43">
        <v>4</v>
      </c>
      <c r="J892" s="9"/>
      <c r="K892" s="26" t="s">
        <v>20</v>
      </c>
      <c r="L892" s="106">
        <v>6058069</v>
      </c>
      <c r="M892" s="14">
        <v>521909.03</v>
      </c>
      <c r="N892" s="14">
        <v>6058207</v>
      </c>
      <c r="O892" s="107">
        <v>521930.35</v>
      </c>
      <c r="P892" s="39"/>
      <c r="Q892" s="108"/>
    </row>
    <row r="893" spans="1:17" s="17" customFormat="1" ht="15.75" outlineLevel="1">
      <c r="A893" s="255"/>
      <c r="B893" s="122" t="s">
        <v>1164</v>
      </c>
      <c r="C893" s="13" t="s">
        <v>1165</v>
      </c>
      <c r="D893" s="130" t="s">
        <v>2854</v>
      </c>
      <c r="E893" s="75">
        <f t="shared" si="29"/>
        <v>1375</v>
      </c>
      <c r="F893" s="76">
        <v>314</v>
      </c>
      <c r="G893" s="21">
        <v>1061</v>
      </c>
      <c r="H893" s="108"/>
      <c r="I893" s="43">
        <v>6</v>
      </c>
      <c r="J893" s="9"/>
      <c r="K893" s="26" t="s">
        <v>9</v>
      </c>
      <c r="L893" s="106">
        <v>6058422.7000000002</v>
      </c>
      <c r="M893" s="14">
        <v>522121.49</v>
      </c>
      <c r="N893" s="14">
        <v>6059356.7999999998</v>
      </c>
      <c r="O893" s="107">
        <v>521187.68</v>
      </c>
      <c r="P893" s="39"/>
      <c r="Q893" s="108"/>
    </row>
    <row r="894" spans="1:17" s="17" customFormat="1" ht="15.75" outlineLevel="1">
      <c r="A894" s="255"/>
      <c r="B894" s="122" t="s">
        <v>1166</v>
      </c>
      <c r="C894" s="190" t="s">
        <v>3134</v>
      </c>
      <c r="D894" s="130" t="s">
        <v>3674</v>
      </c>
      <c r="E894" s="75">
        <f t="shared" si="29"/>
        <v>1559</v>
      </c>
      <c r="F894" s="76"/>
      <c r="G894" s="21"/>
      <c r="H894" s="108">
        <v>1559</v>
      </c>
      <c r="I894" s="43">
        <v>6</v>
      </c>
      <c r="J894" s="9"/>
      <c r="K894" s="26" t="s">
        <v>9</v>
      </c>
      <c r="L894" s="106">
        <v>6058912.2000000002</v>
      </c>
      <c r="M894" s="14">
        <v>520140.62</v>
      </c>
      <c r="N894" s="14">
        <v>6059356.7999999998</v>
      </c>
      <c r="O894" s="107">
        <v>521187.68</v>
      </c>
      <c r="P894" s="39"/>
      <c r="Q894" s="108"/>
    </row>
    <row r="895" spans="1:17" s="17" customFormat="1" ht="15.75" outlineLevel="1">
      <c r="A895" s="255"/>
      <c r="B895" s="248" t="s">
        <v>1167</v>
      </c>
      <c r="C895" s="249" t="s">
        <v>96</v>
      </c>
      <c r="D895" s="290" t="s">
        <v>2854</v>
      </c>
      <c r="E895" s="230">
        <f>SUM(F895:H896)</f>
        <v>1172</v>
      </c>
      <c r="F895" s="76"/>
      <c r="G895" s="21">
        <v>508</v>
      </c>
      <c r="H895" s="108"/>
      <c r="I895" s="43">
        <v>3.5</v>
      </c>
      <c r="J895" s="12"/>
      <c r="K895" s="26" t="s">
        <v>20</v>
      </c>
      <c r="L895" s="106">
        <v>6057768.0999999996</v>
      </c>
      <c r="M895" s="14">
        <v>522214.28</v>
      </c>
      <c r="N895" s="14">
        <v>6058897</v>
      </c>
      <c r="O895" s="107">
        <v>522065.24</v>
      </c>
      <c r="P895" s="39"/>
      <c r="Q895" s="53"/>
    </row>
    <row r="896" spans="1:17" s="17" customFormat="1" ht="15.75" outlineLevel="1">
      <c r="A896" s="255"/>
      <c r="B896" s="248"/>
      <c r="C896" s="249"/>
      <c r="D896" s="291"/>
      <c r="E896" s="230"/>
      <c r="F896" s="76">
        <v>664</v>
      </c>
      <c r="G896" s="21"/>
      <c r="H896" s="108"/>
      <c r="I896" s="43">
        <v>4.5999999999999996</v>
      </c>
      <c r="J896" s="14">
        <v>10</v>
      </c>
      <c r="K896" s="26" t="s">
        <v>2058</v>
      </c>
      <c r="L896" s="106">
        <v>6057763.0300000003</v>
      </c>
      <c r="M896" s="14">
        <v>522214.18</v>
      </c>
      <c r="N896" s="14">
        <v>6058417.4900000002</v>
      </c>
      <c r="O896" s="107">
        <v>522127.17</v>
      </c>
      <c r="P896" s="39" t="s">
        <v>2224</v>
      </c>
      <c r="Q896" s="108">
        <v>440040305857</v>
      </c>
    </row>
    <row r="897" spans="1:17" s="147" customFormat="1" ht="15.75" outlineLevel="1">
      <c r="A897" s="255"/>
      <c r="B897" s="124" t="s">
        <v>1168</v>
      </c>
      <c r="C897" s="18" t="s">
        <v>369</v>
      </c>
      <c r="D897" s="135" t="s">
        <v>2940</v>
      </c>
      <c r="E897" s="91">
        <f t="shared" si="29"/>
        <v>1395</v>
      </c>
      <c r="F897" s="144"/>
      <c r="G897" s="22">
        <v>1395</v>
      </c>
      <c r="H897" s="72"/>
      <c r="I897" s="66" t="s">
        <v>3391</v>
      </c>
      <c r="J897" s="67" t="s">
        <v>3623</v>
      </c>
      <c r="K897" s="68" t="s">
        <v>2058</v>
      </c>
      <c r="L897" s="69">
        <v>6057764.4699999997</v>
      </c>
      <c r="M897" s="14">
        <v>522222.29</v>
      </c>
      <c r="N897" s="67">
        <v>6056708.04</v>
      </c>
      <c r="O897" s="70">
        <v>522058.35</v>
      </c>
      <c r="P897" s="71" t="s">
        <v>1913</v>
      </c>
      <c r="Q897" s="72" t="s">
        <v>1914</v>
      </c>
    </row>
    <row r="898" spans="1:17" s="17" customFormat="1" ht="15.75" outlineLevel="1">
      <c r="A898" s="255"/>
      <c r="B898" s="122" t="s">
        <v>1169</v>
      </c>
      <c r="C898" s="13" t="s">
        <v>1170</v>
      </c>
      <c r="D898" s="130" t="s">
        <v>2854</v>
      </c>
      <c r="E898" s="91">
        <f t="shared" si="29"/>
        <v>352</v>
      </c>
      <c r="F898" s="76"/>
      <c r="G898" s="21">
        <v>352</v>
      </c>
      <c r="H898" s="108"/>
      <c r="I898" s="43">
        <v>5</v>
      </c>
      <c r="J898" s="9"/>
      <c r="K898" s="26" t="s">
        <v>20</v>
      </c>
      <c r="L898" s="106">
        <v>6057836.2999999998</v>
      </c>
      <c r="M898" s="14">
        <v>522205.12</v>
      </c>
      <c r="N898" s="14">
        <v>6058130.5</v>
      </c>
      <c r="O898" s="107">
        <v>522275.1</v>
      </c>
      <c r="P898" s="39"/>
      <c r="Q898" s="108"/>
    </row>
    <row r="899" spans="1:17" s="17" customFormat="1" ht="15.75" outlineLevel="1">
      <c r="A899" s="255"/>
      <c r="B899" s="122" t="s">
        <v>1171</v>
      </c>
      <c r="C899" s="13" t="s">
        <v>949</v>
      </c>
      <c r="D899" s="130" t="s">
        <v>2854</v>
      </c>
      <c r="E899" s="91">
        <f t="shared" si="29"/>
        <v>933</v>
      </c>
      <c r="F899" s="76"/>
      <c r="G899" s="21">
        <v>933</v>
      </c>
      <c r="H899" s="108"/>
      <c r="I899" s="43">
        <v>3.5</v>
      </c>
      <c r="J899" s="9"/>
      <c r="K899" s="26" t="s">
        <v>20</v>
      </c>
      <c r="L899" s="106">
        <v>6058408.5</v>
      </c>
      <c r="M899" s="14">
        <v>522132.03</v>
      </c>
      <c r="N899" s="14">
        <v>6058893.2999999998</v>
      </c>
      <c r="O899" s="107">
        <v>522806.78</v>
      </c>
      <c r="P899" s="39"/>
      <c r="Q899" s="108"/>
    </row>
    <row r="900" spans="1:17" s="17" customFormat="1" ht="15.75" outlineLevel="1">
      <c r="A900" s="255"/>
      <c r="B900" s="122" t="s">
        <v>1172</v>
      </c>
      <c r="C900" s="190" t="s">
        <v>3135</v>
      </c>
      <c r="D900" s="130" t="s">
        <v>2855</v>
      </c>
      <c r="E900" s="91">
        <f t="shared" si="29"/>
        <v>938</v>
      </c>
      <c r="F900" s="76"/>
      <c r="G900" s="21"/>
      <c r="H900" s="108">
        <v>938</v>
      </c>
      <c r="I900" s="43">
        <v>3</v>
      </c>
      <c r="J900" s="9"/>
      <c r="K900" s="26" t="s">
        <v>73</v>
      </c>
      <c r="L900" s="106">
        <v>6058893.2999999998</v>
      </c>
      <c r="M900" s="14">
        <v>522806.78</v>
      </c>
      <c r="N900" s="14">
        <v>6059233.7999999998</v>
      </c>
      <c r="O900" s="107">
        <v>523445</v>
      </c>
      <c r="P900" s="39"/>
      <c r="Q900" s="108"/>
    </row>
    <row r="901" spans="1:17" s="17" customFormat="1" ht="15.75" outlineLevel="1">
      <c r="A901" s="255"/>
      <c r="B901" s="122" t="s">
        <v>1173</v>
      </c>
      <c r="C901" s="13" t="s">
        <v>1174</v>
      </c>
      <c r="D901" s="130" t="s">
        <v>2856</v>
      </c>
      <c r="E901" s="91">
        <f t="shared" si="29"/>
        <v>2358</v>
      </c>
      <c r="F901" s="76"/>
      <c r="G901" s="21">
        <v>2358</v>
      </c>
      <c r="H901" s="108"/>
      <c r="I901" s="43">
        <v>3.5</v>
      </c>
      <c r="J901" s="9"/>
      <c r="K901" s="26" t="s">
        <v>20</v>
      </c>
      <c r="L901" s="106">
        <v>6058151.2999999998</v>
      </c>
      <c r="M901" s="14">
        <v>522159.35999999999</v>
      </c>
      <c r="N901" s="14">
        <v>6058353.7999999998</v>
      </c>
      <c r="O901" s="107">
        <v>524433</v>
      </c>
      <c r="P901" s="39"/>
      <c r="Q901" s="108"/>
    </row>
    <row r="902" spans="1:17" s="17" customFormat="1" ht="15.75" outlineLevel="1">
      <c r="A902" s="255"/>
      <c r="B902" s="122" t="s">
        <v>1175</v>
      </c>
      <c r="C902" s="190" t="s">
        <v>3136</v>
      </c>
      <c r="D902" s="130" t="s">
        <v>2857</v>
      </c>
      <c r="E902" s="91">
        <f t="shared" si="29"/>
        <v>1000</v>
      </c>
      <c r="F902" s="76"/>
      <c r="G902" s="21"/>
      <c r="H902" s="108">
        <v>1000</v>
      </c>
      <c r="I902" s="43">
        <v>3</v>
      </c>
      <c r="J902" s="9"/>
      <c r="K902" s="26" t="s">
        <v>73</v>
      </c>
      <c r="L902" s="106">
        <v>6058276</v>
      </c>
      <c r="M902" s="14">
        <v>523373.14</v>
      </c>
      <c r="N902" s="14">
        <v>6059079.2999999998</v>
      </c>
      <c r="O902" s="107">
        <v>523681.5</v>
      </c>
      <c r="P902" s="39"/>
      <c r="Q902" s="108"/>
    </row>
    <row r="903" spans="1:17" s="17" customFormat="1" ht="15.75" outlineLevel="1">
      <c r="A903" s="255"/>
      <c r="B903" s="122" t="s">
        <v>1176</v>
      </c>
      <c r="C903" s="190" t="s">
        <v>3137</v>
      </c>
      <c r="D903" s="130" t="s">
        <v>2858</v>
      </c>
      <c r="E903" s="91">
        <f t="shared" si="29"/>
        <v>1622</v>
      </c>
      <c r="F903" s="76"/>
      <c r="G903" s="21"/>
      <c r="H903" s="108">
        <v>1622</v>
      </c>
      <c r="I903" s="43">
        <v>3</v>
      </c>
      <c r="J903" s="9"/>
      <c r="K903" s="26" t="s">
        <v>73</v>
      </c>
      <c r="L903" s="106">
        <v>6058279.5999999996</v>
      </c>
      <c r="M903" s="14">
        <v>523382.6</v>
      </c>
      <c r="N903" s="14">
        <v>6056754.2000000002</v>
      </c>
      <c r="O903" s="107">
        <v>523474.43</v>
      </c>
      <c r="P903" s="39"/>
      <c r="Q903" s="108"/>
    </row>
    <row r="904" spans="1:17" s="17" customFormat="1" ht="15.75" outlineLevel="1">
      <c r="A904" s="255"/>
      <c r="B904" s="122" t="s">
        <v>1177</v>
      </c>
      <c r="C904" s="13" t="s">
        <v>131</v>
      </c>
      <c r="D904" s="130" t="s">
        <v>2859</v>
      </c>
      <c r="E904" s="91">
        <f t="shared" si="29"/>
        <v>2456</v>
      </c>
      <c r="F904" s="76"/>
      <c r="G904" s="21">
        <v>2456</v>
      </c>
      <c r="H904" s="108"/>
      <c r="I904" s="43">
        <v>4</v>
      </c>
      <c r="J904" s="9"/>
      <c r="K904" s="26" t="s">
        <v>20</v>
      </c>
      <c r="L904" s="106">
        <v>6056964.7000000002</v>
      </c>
      <c r="M904" s="14">
        <v>522415.43</v>
      </c>
      <c r="N904" s="14">
        <v>6057162.4000000004</v>
      </c>
      <c r="O904" s="107">
        <v>524606.31000000006</v>
      </c>
      <c r="P904" s="39"/>
      <c r="Q904" s="108"/>
    </row>
    <row r="905" spans="1:17" s="17" customFormat="1" ht="15.75" outlineLevel="1">
      <c r="A905" s="255"/>
      <c r="B905" s="122" t="s">
        <v>1178</v>
      </c>
      <c r="C905" s="190" t="s">
        <v>3138</v>
      </c>
      <c r="D905" s="130" t="s">
        <v>3662</v>
      </c>
      <c r="E905" s="91">
        <f t="shared" si="29"/>
        <v>2620</v>
      </c>
      <c r="F905" s="76"/>
      <c r="G905" s="21">
        <v>86</v>
      </c>
      <c r="H905" s="108">
        <v>2534</v>
      </c>
      <c r="I905" s="189" t="s">
        <v>3249</v>
      </c>
      <c r="J905" s="9"/>
      <c r="K905" s="26" t="s">
        <v>13</v>
      </c>
      <c r="L905" s="106">
        <v>6057162.4000000004</v>
      </c>
      <c r="M905" s="14">
        <v>524606.31000000006</v>
      </c>
      <c r="N905" s="14">
        <v>6056578.5999999996</v>
      </c>
      <c r="O905" s="107">
        <v>525980.6</v>
      </c>
      <c r="P905" s="39"/>
      <c r="Q905" s="108"/>
    </row>
    <row r="906" spans="1:17" s="17" customFormat="1" ht="15.75" outlineLevel="1">
      <c r="A906" s="255"/>
      <c r="B906" s="122" t="s">
        <v>1179</v>
      </c>
      <c r="C906" s="190" t="s">
        <v>3139</v>
      </c>
      <c r="D906" s="130" t="s">
        <v>3663</v>
      </c>
      <c r="E906" s="91">
        <f t="shared" si="29"/>
        <v>920</v>
      </c>
      <c r="F906" s="76"/>
      <c r="G906" s="21"/>
      <c r="H906" s="108">
        <v>920</v>
      </c>
      <c r="I906" s="43">
        <v>4</v>
      </c>
      <c r="J906" s="9"/>
      <c r="K906" s="26" t="s">
        <v>13</v>
      </c>
      <c r="L906" s="106">
        <v>6056754.2000000002</v>
      </c>
      <c r="M906" s="14">
        <v>523474.43</v>
      </c>
      <c r="N906" s="14">
        <v>6055936.2000000002</v>
      </c>
      <c r="O906" s="107">
        <v>523760.84</v>
      </c>
      <c r="P906" s="39"/>
      <c r="Q906" s="108"/>
    </row>
    <row r="907" spans="1:17" s="17" customFormat="1" ht="15.75" outlineLevel="1">
      <c r="A907" s="255"/>
      <c r="B907" s="122" t="s">
        <v>1180</v>
      </c>
      <c r="C907" s="13" t="s">
        <v>1181</v>
      </c>
      <c r="D907" s="130" t="s">
        <v>2860</v>
      </c>
      <c r="E907" s="91">
        <f t="shared" si="29"/>
        <v>3433</v>
      </c>
      <c r="F907" s="76"/>
      <c r="G907" s="21">
        <v>3433</v>
      </c>
      <c r="H907" s="108"/>
      <c r="I907" s="43">
        <v>4</v>
      </c>
      <c r="J907" s="9"/>
      <c r="K907" s="26" t="s">
        <v>20</v>
      </c>
      <c r="L907" s="106">
        <v>6054244</v>
      </c>
      <c r="M907" s="14">
        <v>524592.01</v>
      </c>
      <c r="N907" s="14">
        <v>6055294</v>
      </c>
      <c r="O907" s="107">
        <v>524181.34</v>
      </c>
      <c r="P907" s="39"/>
      <c r="Q907" s="108"/>
    </row>
    <row r="908" spans="1:17" s="17" customFormat="1" ht="15.75" outlineLevel="1">
      <c r="A908" s="255"/>
      <c r="B908" s="122" t="s">
        <v>1182</v>
      </c>
      <c r="C908" s="190" t="s">
        <v>3140</v>
      </c>
      <c r="D908" s="130" t="s">
        <v>2861</v>
      </c>
      <c r="E908" s="91">
        <f t="shared" si="29"/>
        <v>1083</v>
      </c>
      <c r="F908" s="76"/>
      <c r="G908" s="21"/>
      <c r="H908" s="108">
        <v>1083</v>
      </c>
      <c r="I908" s="43">
        <v>4</v>
      </c>
      <c r="J908" s="9"/>
      <c r="K908" s="26" t="s">
        <v>13</v>
      </c>
      <c r="L908" s="106">
        <v>6054430.2999999998</v>
      </c>
      <c r="M908" s="14">
        <v>524791.28</v>
      </c>
      <c r="N908" s="14">
        <v>6055294</v>
      </c>
      <c r="O908" s="107">
        <v>524181.34</v>
      </c>
      <c r="P908" s="39"/>
      <c r="Q908" s="108"/>
    </row>
    <row r="909" spans="1:17" s="17" customFormat="1" ht="15.75" outlineLevel="1">
      <c r="A909" s="255"/>
      <c r="B909" s="122" t="s">
        <v>1183</v>
      </c>
      <c r="C909" s="190" t="s">
        <v>3141</v>
      </c>
      <c r="D909" s="130" t="s">
        <v>2863</v>
      </c>
      <c r="E909" s="91">
        <f t="shared" si="29"/>
        <v>1210</v>
      </c>
      <c r="F909" s="76"/>
      <c r="G909" s="21"/>
      <c r="H909" s="108">
        <v>1210</v>
      </c>
      <c r="I909" s="43">
        <v>3</v>
      </c>
      <c r="J909" s="9"/>
      <c r="K909" s="26" t="s">
        <v>73</v>
      </c>
      <c r="L909" s="106">
        <v>6054948.5999999996</v>
      </c>
      <c r="M909" s="14">
        <v>522860.91</v>
      </c>
      <c r="N909" s="14">
        <v>6054509.7000000002</v>
      </c>
      <c r="O909" s="107">
        <v>523807.81</v>
      </c>
      <c r="P909" s="39"/>
      <c r="Q909" s="108"/>
    </row>
    <row r="910" spans="1:17" s="17" customFormat="1" ht="15.75" outlineLevel="1">
      <c r="A910" s="255"/>
      <c r="B910" s="122" t="s">
        <v>1184</v>
      </c>
      <c r="C910" s="13" t="s">
        <v>1185</v>
      </c>
      <c r="D910" s="130" t="s">
        <v>2862</v>
      </c>
      <c r="E910" s="91">
        <f t="shared" si="29"/>
        <v>804</v>
      </c>
      <c r="F910" s="76"/>
      <c r="G910" s="21">
        <v>804</v>
      </c>
      <c r="H910" s="108"/>
      <c r="I910" s="43">
        <v>3</v>
      </c>
      <c r="J910" s="9"/>
      <c r="K910" s="26" t="s">
        <v>20</v>
      </c>
      <c r="L910" s="106">
        <v>6054985.7999999998</v>
      </c>
      <c r="M910" s="14">
        <v>522302.34</v>
      </c>
      <c r="N910" s="14">
        <v>6054948.5999999996</v>
      </c>
      <c r="O910" s="107">
        <v>522860.91</v>
      </c>
      <c r="P910" s="39"/>
      <c r="Q910" s="108"/>
    </row>
    <row r="911" spans="1:17" s="17" customFormat="1" ht="15.75" outlineLevel="1">
      <c r="A911" s="255"/>
      <c r="B911" s="122" t="s">
        <v>1186</v>
      </c>
      <c r="C911" s="13" t="s">
        <v>354</v>
      </c>
      <c r="D911" s="130" t="s">
        <v>2862</v>
      </c>
      <c r="E911" s="91">
        <f t="shared" si="29"/>
        <v>704</v>
      </c>
      <c r="F911" s="76"/>
      <c r="G911" s="21">
        <v>704</v>
      </c>
      <c r="H911" s="108"/>
      <c r="I911" s="43">
        <v>3</v>
      </c>
      <c r="J911" s="9"/>
      <c r="K911" s="26" t="s">
        <v>20</v>
      </c>
      <c r="L911" s="106">
        <v>6054706</v>
      </c>
      <c r="M911" s="14">
        <v>522364</v>
      </c>
      <c r="N911" s="14">
        <v>6054548.7999999998</v>
      </c>
      <c r="O911" s="107">
        <v>523024.48</v>
      </c>
      <c r="P911" s="39"/>
      <c r="Q911" s="108"/>
    </row>
    <row r="912" spans="1:17" s="17" customFormat="1" ht="31.5" outlineLevel="1">
      <c r="A912" s="255"/>
      <c r="B912" s="122" t="s">
        <v>1187</v>
      </c>
      <c r="C912" s="13" t="s">
        <v>1188</v>
      </c>
      <c r="D912" s="131" t="s">
        <v>2864</v>
      </c>
      <c r="E912" s="91">
        <f t="shared" si="29"/>
        <v>2140</v>
      </c>
      <c r="F912" s="76"/>
      <c r="G912" s="21">
        <v>2140</v>
      </c>
      <c r="H912" s="108"/>
      <c r="I912" s="43">
        <v>5</v>
      </c>
      <c r="J912" s="9"/>
      <c r="K912" s="26" t="s">
        <v>20</v>
      </c>
      <c r="L912" s="106">
        <v>6054609.5</v>
      </c>
      <c r="M912" s="14">
        <v>522195.96</v>
      </c>
      <c r="N912" s="14">
        <v>6053529.2000000002</v>
      </c>
      <c r="O912" s="107">
        <v>523876.2</v>
      </c>
      <c r="P912" s="39"/>
      <c r="Q912" s="108"/>
    </row>
    <row r="913" spans="1:17" s="17" customFormat="1" ht="15.75" outlineLevel="1">
      <c r="A913" s="255"/>
      <c r="B913" s="122" t="s">
        <v>1189</v>
      </c>
      <c r="C913" s="190" t="s">
        <v>3142</v>
      </c>
      <c r="D913" s="130" t="s">
        <v>3673</v>
      </c>
      <c r="E913" s="91">
        <f t="shared" si="29"/>
        <v>863</v>
      </c>
      <c r="F913" s="76"/>
      <c r="G913" s="21"/>
      <c r="H913" s="108">
        <v>863</v>
      </c>
      <c r="I913" s="43">
        <v>3</v>
      </c>
      <c r="J913" s="9"/>
      <c r="K913" s="26" t="s">
        <v>73</v>
      </c>
      <c r="L913" s="106">
        <v>6054697.7999999998</v>
      </c>
      <c r="M913" s="14">
        <v>525077.76000000001</v>
      </c>
      <c r="N913" s="14">
        <v>6055468.0999999996</v>
      </c>
      <c r="O913" s="107">
        <v>524941.59</v>
      </c>
      <c r="P913" s="39"/>
      <c r="Q913" s="108"/>
    </row>
    <row r="914" spans="1:17" s="17" customFormat="1" ht="15.75" outlineLevel="1">
      <c r="A914" s="255"/>
      <c r="B914" s="122" t="s">
        <v>1190</v>
      </c>
      <c r="C914" s="13" t="s">
        <v>846</v>
      </c>
      <c r="D914" s="130" t="s">
        <v>2861</v>
      </c>
      <c r="E914" s="91">
        <f t="shared" si="29"/>
        <v>478</v>
      </c>
      <c r="F914" s="76"/>
      <c r="G914" s="21">
        <v>478</v>
      </c>
      <c r="H914" s="108"/>
      <c r="I914" s="43">
        <v>4</v>
      </c>
      <c r="J914" s="9"/>
      <c r="K914" s="26" t="s">
        <v>20</v>
      </c>
      <c r="L914" s="106">
        <v>6055301</v>
      </c>
      <c r="M914" s="14">
        <v>525703.17000000004</v>
      </c>
      <c r="N914" s="14">
        <v>6055570.2999999998</v>
      </c>
      <c r="O914" s="107">
        <v>525372.68999999994</v>
      </c>
      <c r="P914" s="39"/>
      <c r="Q914" s="108"/>
    </row>
    <row r="915" spans="1:17" s="17" customFormat="1" ht="15.75" outlineLevel="1">
      <c r="A915" s="255"/>
      <c r="B915" s="122" t="s">
        <v>1191</v>
      </c>
      <c r="C915" s="13" t="s">
        <v>137</v>
      </c>
      <c r="D915" s="130" t="s">
        <v>2830</v>
      </c>
      <c r="E915" s="91">
        <f t="shared" si="29"/>
        <v>1587</v>
      </c>
      <c r="F915" s="76"/>
      <c r="G915" s="21">
        <v>1587</v>
      </c>
      <c r="H915" s="108"/>
      <c r="I915" s="43">
        <v>3</v>
      </c>
      <c r="J915" s="9"/>
      <c r="K915" s="26" t="s">
        <v>20</v>
      </c>
      <c r="L915" s="106">
        <v>6050553.0999999996</v>
      </c>
      <c r="M915" s="14">
        <v>521226.11</v>
      </c>
      <c r="N915" s="14">
        <v>6051184.2999999998</v>
      </c>
      <c r="O915" s="107">
        <v>522545.51</v>
      </c>
      <c r="P915" s="39"/>
      <c r="Q915" s="108"/>
    </row>
    <row r="916" spans="1:17" s="17" customFormat="1" ht="15.75" outlineLevel="1">
      <c r="A916" s="255"/>
      <c r="B916" s="122" t="s">
        <v>1192</v>
      </c>
      <c r="C916" s="13" t="s">
        <v>1193</v>
      </c>
      <c r="D916" s="130" t="s">
        <v>2830</v>
      </c>
      <c r="E916" s="91">
        <f t="shared" si="29"/>
        <v>3082</v>
      </c>
      <c r="F916" s="76"/>
      <c r="G916" s="21">
        <v>3082</v>
      </c>
      <c r="H916" s="108"/>
      <c r="I916" s="43">
        <v>5</v>
      </c>
      <c r="J916" s="9"/>
      <c r="K916" s="26" t="s">
        <v>20</v>
      </c>
      <c r="L916" s="106">
        <v>6050151.7000000002</v>
      </c>
      <c r="M916" s="14">
        <v>521946.23</v>
      </c>
      <c r="N916" s="14">
        <v>6051692</v>
      </c>
      <c r="O916" s="107">
        <v>523999.53</v>
      </c>
      <c r="P916" s="39"/>
      <c r="Q916" s="108"/>
    </row>
    <row r="917" spans="1:17" s="17" customFormat="1" ht="15.75" outlineLevel="1">
      <c r="A917" s="255"/>
      <c r="B917" s="122" t="s">
        <v>1194</v>
      </c>
      <c r="C917" s="190" t="s">
        <v>3143</v>
      </c>
      <c r="D917" s="130" t="s">
        <v>3664</v>
      </c>
      <c r="E917" s="91">
        <f t="shared" si="29"/>
        <v>891</v>
      </c>
      <c r="F917" s="76"/>
      <c r="G917" s="21">
        <v>891</v>
      </c>
      <c r="H917" s="108"/>
      <c r="I917" s="43">
        <v>5</v>
      </c>
      <c r="J917" s="9"/>
      <c r="K917" s="26" t="s">
        <v>20</v>
      </c>
      <c r="L917" s="106">
        <v>6051692</v>
      </c>
      <c r="M917" s="14">
        <v>523999.53</v>
      </c>
      <c r="N917" s="14">
        <v>6051434</v>
      </c>
      <c r="O917" s="107">
        <v>524829.03</v>
      </c>
      <c r="P917" s="39"/>
      <c r="Q917" s="108"/>
    </row>
    <row r="918" spans="1:17" s="17" customFormat="1" ht="15.75" outlineLevel="1">
      <c r="A918" s="255"/>
      <c r="B918" s="122" t="s">
        <v>1195</v>
      </c>
      <c r="C918" s="13" t="s">
        <v>775</v>
      </c>
      <c r="D918" s="130" t="s">
        <v>2830</v>
      </c>
      <c r="E918" s="91">
        <f t="shared" si="29"/>
        <v>1158</v>
      </c>
      <c r="F918" s="76"/>
      <c r="G918" s="21">
        <v>1158</v>
      </c>
      <c r="H918" s="108"/>
      <c r="I918" s="43">
        <v>3</v>
      </c>
      <c r="J918" s="9"/>
      <c r="K918" s="26" t="s">
        <v>20</v>
      </c>
      <c r="L918" s="106">
        <v>6051218.2000000002</v>
      </c>
      <c r="M918" s="14">
        <v>521035.37</v>
      </c>
      <c r="N918" s="14">
        <v>6051769.7999999998</v>
      </c>
      <c r="O918" s="107">
        <v>521922.59</v>
      </c>
      <c r="P918" s="39"/>
      <c r="Q918" s="108"/>
    </row>
    <row r="919" spans="1:17" s="17" customFormat="1" ht="15.75" outlineLevel="1">
      <c r="A919" s="255"/>
      <c r="B919" s="122" t="s">
        <v>1196</v>
      </c>
      <c r="C919" s="13" t="s">
        <v>263</v>
      </c>
      <c r="D919" s="130" t="s">
        <v>2830</v>
      </c>
      <c r="E919" s="91">
        <f t="shared" si="29"/>
        <v>1103</v>
      </c>
      <c r="F919" s="76"/>
      <c r="G919" s="21">
        <v>1103</v>
      </c>
      <c r="H919" s="108"/>
      <c r="I919" s="43">
        <v>3</v>
      </c>
      <c r="J919" s="9"/>
      <c r="K919" s="26" t="s">
        <v>20</v>
      </c>
      <c r="L919" s="106">
        <v>6051228.2999999998</v>
      </c>
      <c r="M919" s="14">
        <v>522626.66</v>
      </c>
      <c r="N919" s="14">
        <v>6051520.5</v>
      </c>
      <c r="O919" s="107">
        <v>521826.01</v>
      </c>
      <c r="P919" s="39"/>
      <c r="Q919" s="108"/>
    </row>
    <row r="920" spans="1:17" s="17" customFormat="1" ht="15.75" outlineLevel="1">
      <c r="A920" s="255"/>
      <c r="B920" s="122" t="s">
        <v>1197</v>
      </c>
      <c r="C920" s="190" t="s">
        <v>3144</v>
      </c>
      <c r="D920" s="130" t="s">
        <v>2830</v>
      </c>
      <c r="E920" s="91">
        <f t="shared" si="29"/>
        <v>767</v>
      </c>
      <c r="F920" s="76"/>
      <c r="G920" s="21"/>
      <c r="H920" s="108">
        <v>767</v>
      </c>
      <c r="I920" s="43">
        <v>3</v>
      </c>
      <c r="J920" s="9"/>
      <c r="K920" s="26" t="s">
        <v>73</v>
      </c>
      <c r="L920" s="106">
        <v>6051399.5999999996</v>
      </c>
      <c r="M920" s="14">
        <v>523039.56</v>
      </c>
      <c r="N920" s="14">
        <v>6052064.2000000002</v>
      </c>
      <c r="O920" s="107">
        <v>522720.97</v>
      </c>
      <c r="P920" s="39"/>
      <c r="Q920" s="108"/>
    </row>
    <row r="921" spans="1:17" s="17" customFormat="1" ht="15.75" outlineLevel="1">
      <c r="A921" s="255"/>
      <c r="B921" s="122" t="s">
        <v>1198</v>
      </c>
      <c r="C921" s="13" t="s">
        <v>119</v>
      </c>
      <c r="D921" s="130" t="s">
        <v>2830</v>
      </c>
      <c r="E921" s="91">
        <f t="shared" si="29"/>
        <v>1434</v>
      </c>
      <c r="F921" s="76"/>
      <c r="G921" s="21">
        <v>1434</v>
      </c>
      <c r="H921" s="108"/>
      <c r="I921" s="43">
        <v>3</v>
      </c>
      <c r="J921" s="9"/>
      <c r="K921" s="26" t="s">
        <v>20</v>
      </c>
      <c r="L921" s="106">
        <v>6052232.4000000004</v>
      </c>
      <c r="M921" s="14">
        <v>522355.35</v>
      </c>
      <c r="N921" s="14">
        <v>6052763.4000000004</v>
      </c>
      <c r="O921" s="107">
        <v>522886.81</v>
      </c>
      <c r="P921" s="39"/>
      <c r="Q921" s="108"/>
    </row>
    <row r="922" spans="1:17" s="17" customFormat="1" ht="30.75" customHeight="1" outlineLevel="1">
      <c r="A922" s="255"/>
      <c r="B922" s="122" t="s">
        <v>1199</v>
      </c>
      <c r="C922" s="13" t="s">
        <v>1200</v>
      </c>
      <c r="D922" s="131" t="s">
        <v>2867</v>
      </c>
      <c r="E922" s="91">
        <f t="shared" si="29"/>
        <v>6173</v>
      </c>
      <c r="F922" s="76">
        <v>447</v>
      </c>
      <c r="G922" s="21">
        <v>5726</v>
      </c>
      <c r="H922" s="108"/>
      <c r="I922" s="189" t="s">
        <v>3261</v>
      </c>
      <c r="J922" s="9"/>
      <c r="K922" s="26" t="s">
        <v>20</v>
      </c>
      <c r="L922" s="106">
        <v>6048727.5</v>
      </c>
      <c r="M922" s="14">
        <v>523013.03</v>
      </c>
      <c r="N922" s="14">
        <v>6054212.4000000004</v>
      </c>
      <c r="O922" s="107">
        <v>525131.80000000005</v>
      </c>
      <c r="P922" s="39"/>
      <c r="Q922" s="108"/>
    </row>
    <row r="923" spans="1:17" s="17" customFormat="1" ht="15.75" outlineLevel="1">
      <c r="A923" s="255"/>
      <c r="B923" s="122" t="s">
        <v>1201</v>
      </c>
      <c r="C923" s="13" t="s">
        <v>139</v>
      </c>
      <c r="D923" s="130" t="s">
        <v>2866</v>
      </c>
      <c r="E923" s="91">
        <f t="shared" si="29"/>
        <v>1803</v>
      </c>
      <c r="F923" s="76"/>
      <c r="G923" s="21">
        <v>1803</v>
      </c>
      <c r="H923" s="108"/>
      <c r="I923" s="43">
        <v>5</v>
      </c>
      <c r="J923" s="9"/>
      <c r="K923" s="26" t="s">
        <v>20</v>
      </c>
      <c r="L923" s="106">
        <v>6049419.7999999998</v>
      </c>
      <c r="M923" s="14">
        <v>523453.23</v>
      </c>
      <c r="N923" s="14">
        <v>6049708.5</v>
      </c>
      <c r="O923" s="107">
        <v>524944.44999999995</v>
      </c>
      <c r="P923" s="39"/>
      <c r="Q923" s="108"/>
    </row>
    <row r="924" spans="1:17" s="17" customFormat="1" ht="15.75" outlineLevel="1">
      <c r="A924" s="255"/>
      <c r="B924" s="122" t="s">
        <v>1202</v>
      </c>
      <c r="C924" s="190" t="s">
        <v>3145</v>
      </c>
      <c r="D924" s="130" t="s">
        <v>2868</v>
      </c>
      <c r="E924" s="91">
        <f t="shared" si="29"/>
        <v>577</v>
      </c>
      <c r="F924" s="76"/>
      <c r="G924" s="21"/>
      <c r="H924" s="108">
        <v>577</v>
      </c>
      <c r="I924" s="43">
        <v>3</v>
      </c>
      <c r="J924" s="9"/>
      <c r="K924" s="26" t="s">
        <v>73</v>
      </c>
      <c r="L924" s="106">
        <v>6049708.5</v>
      </c>
      <c r="M924" s="14">
        <v>524944.44999999995</v>
      </c>
      <c r="N924" s="14">
        <v>6050194.7999999998</v>
      </c>
      <c r="O924" s="107">
        <v>524857.5</v>
      </c>
      <c r="P924" s="39"/>
      <c r="Q924" s="108"/>
    </row>
    <row r="925" spans="1:17" s="17" customFormat="1" ht="15.75" outlineLevel="1">
      <c r="A925" s="255"/>
      <c r="B925" s="122" t="s">
        <v>1203</v>
      </c>
      <c r="C925" s="190" t="s">
        <v>3146</v>
      </c>
      <c r="D925" s="130" t="s">
        <v>2869</v>
      </c>
      <c r="E925" s="91">
        <f t="shared" si="29"/>
        <v>1409</v>
      </c>
      <c r="F925" s="76"/>
      <c r="G925" s="21"/>
      <c r="H925" s="108">
        <v>1409</v>
      </c>
      <c r="I925" s="43">
        <v>3</v>
      </c>
      <c r="J925" s="9"/>
      <c r="K925" s="26" t="s">
        <v>73</v>
      </c>
      <c r="L925" s="106">
        <v>6049903.0999999996</v>
      </c>
      <c r="M925" s="14">
        <v>524909.4</v>
      </c>
      <c r="N925" s="14">
        <v>6049555</v>
      </c>
      <c r="O925" s="107">
        <v>526157.42000000004</v>
      </c>
      <c r="P925" s="39"/>
      <c r="Q925" s="108"/>
    </row>
    <row r="926" spans="1:17" s="17" customFormat="1" ht="15.75" outlineLevel="1">
      <c r="A926" s="255"/>
      <c r="B926" s="122" t="s">
        <v>1204</v>
      </c>
      <c r="C926" s="190" t="s">
        <v>3147</v>
      </c>
      <c r="D926" s="130" t="s">
        <v>2866</v>
      </c>
      <c r="E926" s="91">
        <f t="shared" si="29"/>
        <v>763</v>
      </c>
      <c r="F926" s="76"/>
      <c r="G926" s="21"/>
      <c r="H926" s="108">
        <v>763</v>
      </c>
      <c r="I926" s="43">
        <v>3</v>
      </c>
      <c r="J926" s="9"/>
      <c r="K926" s="26" t="s">
        <v>73</v>
      </c>
      <c r="L926" s="106">
        <v>6048732.9000000004</v>
      </c>
      <c r="M926" s="14">
        <v>523962.66</v>
      </c>
      <c r="N926" s="14">
        <v>6049298.5</v>
      </c>
      <c r="O926" s="107">
        <v>524388.74</v>
      </c>
      <c r="P926" s="39"/>
      <c r="Q926" s="108"/>
    </row>
    <row r="927" spans="1:17" s="17" customFormat="1" ht="15.75" outlineLevel="1">
      <c r="A927" s="255"/>
      <c r="B927" s="122" t="s">
        <v>1205</v>
      </c>
      <c r="C927" s="190" t="s">
        <v>3148</v>
      </c>
      <c r="D927" s="130" t="s">
        <v>2870</v>
      </c>
      <c r="E927" s="91">
        <f t="shared" si="29"/>
        <v>1366</v>
      </c>
      <c r="F927" s="76"/>
      <c r="G927" s="21"/>
      <c r="H927" s="108">
        <v>1366</v>
      </c>
      <c r="I927" s="43">
        <v>3</v>
      </c>
      <c r="J927" s="9"/>
      <c r="K927" s="26" t="s">
        <v>73</v>
      </c>
      <c r="L927" s="106">
        <v>6048888.9000000004</v>
      </c>
      <c r="M927" s="14">
        <v>526712.92000000004</v>
      </c>
      <c r="N927" s="14">
        <v>6049727.4000000004</v>
      </c>
      <c r="O927" s="107">
        <v>527422.56000000006</v>
      </c>
      <c r="P927" s="39"/>
      <c r="Q927" s="108"/>
    </row>
    <row r="928" spans="1:17" s="17" customFormat="1" ht="15.75" outlineLevel="1">
      <c r="A928" s="255"/>
      <c r="B928" s="122" t="s">
        <v>1206</v>
      </c>
      <c r="C928" s="13" t="s">
        <v>119</v>
      </c>
      <c r="D928" s="130" t="s">
        <v>2871</v>
      </c>
      <c r="E928" s="91">
        <f t="shared" si="29"/>
        <v>1476</v>
      </c>
      <c r="F928" s="76"/>
      <c r="G928" s="21">
        <v>1476</v>
      </c>
      <c r="H928" s="108"/>
      <c r="I928" s="43">
        <v>5</v>
      </c>
      <c r="J928" s="9"/>
      <c r="K928" s="26" t="s">
        <v>20</v>
      </c>
      <c r="L928" s="106">
        <v>6048881.2000000002</v>
      </c>
      <c r="M928" s="14">
        <v>526291.38</v>
      </c>
      <c r="N928" s="14">
        <v>6050332.5</v>
      </c>
      <c r="O928" s="107">
        <v>526182.01</v>
      </c>
      <c r="P928" s="39"/>
      <c r="Q928" s="108"/>
    </row>
    <row r="929" spans="1:17" s="17" customFormat="1" ht="15.75" outlineLevel="1">
      <c r="A929" s="255"/>
      <c r="B929" s="122" t="s">
        <v>1207</v>
      </c>
      <c r="C929" s="190" t="s">
        <v>3149</v>
      </c>
      <c r="D929" s="130" t="s">
        <v>2872</v>
      </c>
      <c r="E929" s="91">
        <f t="shared" si="29"/>
        <v>1004</v>
      </c>
      <c r="F929" s="76"/>
      <c r="G929" s="21">
        <v>1004</v>
      </c>
      <c r="H929" s="108"/>
      <c r="I929" s="43">
        <v>5</v>
      </c>
      <c r="J929" s="9"/>
      <c r="K929" s="26" t="s">
        <v>20</v>
      </c>
      <c r="L929" s="106">
        <v>6051280.7000000002</v>
      </c>
      <c r="M929" s="14">
        <v>526483.25</v>
      </c>
      <c r="N929" s="14">
        <v>6050332.5</v>
      </c>
      <c r="O929" s="107">
        <v>526182.01</v>
      </c>
      <c r="P929" s="39"/>
      <c r="Q929" s="108"/>
    </row>
    <row r="930" spans="1:17" s="17" customFormat="1" ht="15.75" outlineLevel="1">
      <c r="A930" s="255"/>
      <c r="B930" s="122" t="s">
        <v>1208</v>
      </c>
      <c r="C930" s="13" t="s">
        <v>119</v>
      </c>
      <c r="D930" s="130" t="s">
        <v>2873</v>
      </c>
      <c r="E930" s="91">
        <f t="shared" si="29"/>
        <v>1743</v>
      </c>
      <c r="F930" s="76"/>
      <c r="G930" s="21">
        <v>1743</v>
      </c>
      <c r="H930" s="108"/>
      <c r="I930" s="189" t="s">
        <v>3249</v>
      </c>
      <c r="J930" s="9"/>
      <c r="K930" s="26" t="s">
        <v>20</v>
      </c>
      <c r="L930" s="106">
        <v>6052177.5</v>
      </c>
      <c r="M930" s="14">
        <v>527764.6</v>
      </c>
      <c r="N930" s="14">
        <v>6051280.7000000002</v>
      </c>
      <c r="O930" s="107">
        <v>526483.25</v>
      </c>
      <c r="P930" s="39"/>
      <c r="Q930" s="108"/>
    </row>
    <row r="931" spans="1:17" s="17" customFormat="1" ht="15.75" outlineLevel="1">
      <c r="A931" s="255"/>
      <c r="B931" s="122" t="s">
        <v>1209</v>
      </c>
      <c r="C931" s="13" t="s">
        <v>1016</v>
      </c>
      <c r="D931" s="130" t="s">
        <v>2873</v>
      </c>
      <c r="E931" s="91">
        <f t="shared" si="29"/>
        <v>754</v>
      </c>
      <c r="F931" s="76"/>
      <c r="G931" s="21">
        <v>754</v>
      </c>
      <c r="H931" s="108"/>
      <c r="I931" s="43">
        <v>3</v>
      </c>
      <c r="J931" s="9"/>
      <c r="K931" s="26" t="s">
        <v>20</v>
      </c>
      <c r="L931" s="106">
        <v>6052141.5999999996</v>
      </c>
      <c r="M931" s="14">
        <v>527589.88</v>
      </c>
      <c r="N931" s="14">
        <v>6051451.2000000002</v>
      </c>
      <c r="O931" s="107">
        <v>527331.66</v>
      </c>
      <c r="P931" s="39"/>
      <c r="Q931" s="108"/>
    </row>
    <row r="932" spans="1:17" s="17" customFormat="1" ht="33" customHeight="1" outlineLevel="1">
      <c r="A932" s="255"/>
      <c r="B932" s="122" t="s">
        <v>1210</v>
      </c>
      <c r="C932" s="190" t="s">
        <v>3150</v>
      </c>
      <c r="D932" s="131" t="s">
        <v>2880</v>
      </c>
      <c r="E932" s="91">
        <f t="shared" si="29"/>
        <v>1430</v>
      </c>
      <c r="F932" s="76"/>
      <c r="G932" s="21"/>
      <c r="H932" s="108">
        <v>1430</v>
      </c>
      <c r="I932" s="43">
        <v>3</v>
      </c>
      <c r="J932" s="9"/>
      <c r="K932" s="26" t="s">
        <v>73</v>
      </c>
      <c r="L932" s="106">
        <v>6052177.5</v>
      </c>
      <c r="M932" s="14">
        <v>527764.6</v>
      </c>
      <c r="N932" s="14">
        <v>6051375.7000000002</v>
      </c>
      <c r="O932" s="107">
        <v>528503.43999999994</v>
      </c>
      <c r="P932" s="39"/>
      <c r="Q932" s="108"/>
    </row>
    <row r="933" spans="1:17" s="17" customFormat="1" ht="15.75" outlineLevel="1">
      <c r="A933" s="255"/>
      <c r="B933" s="122" t="s">
        <v>1211</v>
      </c>
      <c r="C933" s="13" t="s">
        <v>1193</v>
      </c>
      <c r="D933" s="130" t="s">
        <v>3672</v>
      </c>
      <c r="E933" s="91">
        <f t="shared" si="29"/>
        <v>2941</v>
      </c>
      <c r="F933" s="76"/>
      <c r="G933" s="21">
        <v>2941</v>
      </c>
      <c r="H933" s="108"/>
      <c r="I933" s="189" t="s">
        <v>3249</v>
      </c>
      <c r="J933" s="9"/>
      <c r="K933" s="26" t="s">
        <v>20</v>
      </c>
      <c r="L933" s="106">
        <v>6052693.4000000004</v>
      </c>
      <c r="M933" s="14">
        <v>527175.74</v>
      </c>
      <c r="N933" s="14">
        <v>6051494.4000000004</v>
      </c>
      <c r="O933" s="107">
        <v>529626.61</v>
      </c>
      <c r="P933" s="39"/>
      <c r="Q933" s="108"/>
    </row>
    <row r="934" spans="1:17" s="17" customFormat="1" ht="15.75" outlineLevel="1">
      <c r="A934" s="255"/>
      <c r="B934" s="122" t="s">
        <v>1212</v>
      </c>
      <c r="C934" s="190" t="s">
        <v>3151</v>
      </c>
      <c r="D934" s="130" t="s">
        <v>3671</v>
      </c>
      <c r="E934" s="91">
        <f t="shared" si="29"/>
        <v>193</v>
      </c>
      <c r="F934" s="76"/>
      <c r="G934" s="21"/>
      <c r="H934" s="108">
        <v>193</v>
      </c>
      <c r="I934" s="43">
        <v>4</v>
      </c>
      <c r="J934" s="9"/>
      <c r="K934" s="26" t="s">
        <v>13</v>
      </c>
      <c r="L934" s="106">
        <v>6051494.4000000004</v>
      </c>
      <c r="M934" s="14">
        <v>529626.61</v>
      </c>
      <c r="N934" s="14">
        <v>6051354.0999999996</v>
      </c>
      <c r="O934" s="107">
        <v>529750.34</v>
      </c>
      <c r="P934" s="39"/>
      <c r="Q934" s="108"/>
    </row>
    <row r="935" spans="1:17" s="17" customFormat="1" ht="15.75" outlineLevel="1">
      <c r="A935" s="255"/>
      <c r="B935" s="122" t="s">
        <v>1213</v>
      </c>
      <c r="C935" s="190" t="s">
        <v>3152</v>
      </c>
      <c r="D935" s="130" t="s">
        <v>3670</v>
      </c>
      <c r="E935" s="91">
        <f t="shared" si="29"/>
        <v>679</v>
      </c>
      <c r="F935" s="76"/>
      <c r="G935" s="21">
        <v>679</v>
      </c>
      <c r="H935" s="108"/>
      <c r="I935" s="43">
        <v>6</v>
      </c>
      <c r="J935" s="9"/>
      <c r="K935" s="26" t="s">
        <v>9</v>
      </c>
      <c r="L935" s="106">
        <v>6052607.7000000002</v>
      </c>
      <c r="M935" s="14">
        <v>528016.56999999995</v>
      </c>
      <c r="N935" s="14">
        <v>6052177.2999999998</v>
      </c>
      <c r="O935" s="107">
        <v>527769.88</v>
      </c>
      <c r="P935" s="39"/>
      <c r="Q935" s="108"/>
    </row>
    <row r="936" spans="1:17" s="17" customFormat="1" ht="31.5" customHeight="1" outlineLevel="1">
      <c r="A936" s="255"/>
      <c r="B936" s="122" t="s">
        <v>1214</v>
      </c>
      <c r="C936" s="13" t="s">
        <v>117</v>
      </c>
      <c r="D936" s="131" t="s">
        <v>2881</v>
      </c>
      <c r="E936" s="91">
        <f t="shared" si="29"/>
        <v>5831</v>
      </c>
      <c r="F936" s="76"/>
      <c r="G936" s="21">
        <v>5831</v>
      </c>
      <c r="H936" s="108"/>
      <c r="I936" s="189" t="s">
        <v>3262</v>
      </c>
      <c r="J936" s="9"/>
      <c r="K936" s="26" t="s">
        <v>20</v>
      </c>
      <c r="L936" s="106">
        <v>6053817.7999999998</v>
      </c>
      <c r="M936" s="14">
        <v>526275.81000000006</v>
      </c>
      <c r="N936" s="14">
        <v>6052061.7000000002</v>
      </c>
      <c r="O936" s="107">
        <v>531313.43999999994</v>
      </c>
      <c r="P936" s="39"/>
      <c r="Q936" s="108"/>
    </row>
    <row r="937" spans="1:17" s="17" customFormat="1" ht="15.75" outlineLevel="1">
      <c r="A937" s="255"/>
      <c r="B937" s="122" t="s">
        <v>1215</v>
      </c>
      <c r="C937" s="190" t="s">
        <v>3153</v>
      </c>
      <c r="D937" s="130" t="s">
        <v>3665</v>
      </c>
      <c r="E937" s="91">
        <f t="shared" si="29"/>
        <v>641</v>
      </c>
      <c r="F937" s="76"/>
      <c r="G937" s="21">
        <v>641</v>
      </c>
      <c r="H937" s="108"/>
      <c r="I937" s="43">
        <v>6</v>
      </c>
      <c r="J937" s="9"/>
      <c r="K937" s="26" t="s">
        <v>9</v>
      </c>
      <c r="L937" s="106">
        <v>6054078.7000000002</v>
      </c>
      <c r="M937" s="14">
        <v>525693.54</v>
      </c>
      <c r="N937" s="14">
        <v>6053817.7999999998</v>
      </c>
      <c r="O937" s="107">
        <v>526275.81000000006</v>
      </c>
      <c r="P937" s="39"/>
      <c r="Q937" s="108"/>
    </row>
    <row r="938" spans="1:17" s="17" customFormat="1" ht="15.75" outlineLevel="1">
      <c r="A938" s="255"/>
      <c r="B938" s="122" t="s">
        <v>1216</v>
      </c>
      <c r="C938" s="13" t="s">
        <v>1217</v>
      </c>
      <c r="D938" s="130" t="s">
        <v>2861</v>
      </c>
      <c r="E938" s="91">
        <f t="shared" si="29"/>
        <v>1166</v>
      </c>
      <c r="F938" s="76">
        <v>1166</v>
      </c>
      <c r="G938" s="21"/>
      <c r="H938" s="108"/>
      <c r="I938" s="43">
        <v>8</v>
      </c>
      <c r="J938" s="9"/>
      <c r="K938" s="26" t="s">
        <v>9</v>
      </c>
      <c r="L938" s="106">
        <v>6054244</v>
      </c>
      <c r="M938" s="14">
        <v>524592.01</v>
      </c>
      <c r="N938" s="14">
        <v>6054078.7000000002</v>
      </c>
      <c r="O938" s="107">
        <v>525693.54</v>
      </c>
      <c r="P938" s="39"/>
      <c r="Q938" s="108"/>
    </row>
    <row r="939" spans="1:17" s="17" customFormat="1" ht="15.75" outlineLevel="1">
      <c r="A939" s="255"/>
      <c r="B939" s="122" t="s">
        <v>1218</v>
      </c>
      <c r="C939" s="13" t="s">
        <v>694</v>
      </c>
      <c r="D939" s="130" t="s">
        <v>2861</v>
      </c>
      <c r="E939" s="91">
        <f t="shared" si="29"/>
        <v>235</v>
      </c>
      <c r="F939" s="76">
        <v>235</v>
      </c>
      <c r="G939" s="21"/>
      <c r="H939" s="108"/>
      <c r="I939" s="43">
        <v>5</v>
      </c>
      <c r="J939" s="9"/>
      <c r="K939" s="26" t="s">
        <v>20</v>
      </c>
      <c r="L939" s="106">
        <v>6054161.7999999998</v>
      </c>
      <c r="M939" s="14">
        <v>524724.5</v>
      </c>
      <c r="N939" s="14">
        <v>6053952.4000000004</v>
      </c>
      <c r="O939" s="107">
        <v>524617.56999999995</v>
      </c>
      <c r="P939" s="39"/>
      <c r="Q939" s="108"/>
    </row>
    <row r="940" spans="1:17" s="17" customFormat="1" ht="15.75" outlineLevel="1">
      <c r="A940" s="255"/>
      <c r="B940" s="122" t="s">
        <v>1219</v>
      </c>
      <c r="C940" s="13" t="s">
        <v>708</v>
      </c>
      <c r="D940" s="130" t="s">
        <v>2861</v>
      </c>
      <c r="E940" s="91">
        <f t="shared" si="29"/>
        <v>390</v>
      </c>
      <c r="F940" s="76"/>
      <c r="G940" s="21">
        <v>390</v>
      </c>
      <c r="H940" s="108"/>
      <c r="I940" s="189" t="s">
        <v>3249</v>
      </c>
      <c r="J940" s="9"/>
      <c r="K940" s="26" t="s">
        <v>20</v>
      </c>
      <c r="L940" s="106">
        <v>6054204.4000000004</v>
      </c>
      <c r="M940" s="14">
        <v>525132.76</v>
      </c>
      <c r="N940" s="14">
        <v>6053909.7000000002</v>
      </c>
      <c r="O940" s="107">
        <v>525208.22</v>
      </c>
      <c r="P940" s="39"/>
      <c r="Q940" s="108"/>
    </row>
    <row r="941" spans="1:17" s="17" customFormat="1" ht="15.75" outlineLevel="1">
      <c r="A941" s="255"/>
      <c r="B941" s="122" t="s">
        <v>1220</v>
      </c>
      <c r="C941" s="13" t="s">
        <v>352</v>
      </c>
      <c r="D941" s="130" t="s">
        <v>2861</v>
      </c>
      <c r="E941" s="91">
        <f t="shared" si="29"/>
        <v>399</v>
      </c>
      <c r="F941" s="76"/>
      <c r="G941" s="21">
        <v>399</v>
      </c>
      <c r="H941" s="108"/>
      <c r="I941" s="43">
        <v>3</v>
      </c>
      <c r="J941" s="9"/>
      <c r="K941" s="26" t="s">
        <v>20</v>
      </c>
      <c r="L941" s="106">
        <v>6054184</v>
      </c>
      <c r="M941" s="14">
        <v>525364.78</v>
      </c>
      <c r="N941" s="14">
        <v>6054078.7000000002</v>
      </c>
      <c r="O941" s="107">
        <v>525693.54</v>
      </c>
      <c r="P941" s="39"/>
      <c r="Q941" s="108"/>
    </row>
    <row r="942" spans="1:17" s="17" customFormat="1" ht="15.75" outlineLevel="1">
      <c r="A942" s="255"/>
      <c r="B942" s="122" t="s">
        <v>1221</v>
      </c>
      <c r="C942" s="13" t="s">
        <v>377</v>
      </c>
      <c r="D942" s="130" t="s">
        <v>2861</v>
      </c>
      <c r="E942" s="91">
        <f t="shared" si="29"/>
        <v>144</v>
      </c>
      <c r="F942" s="76"/>
      <c r="G942" s="21">
        <v>144</v>
      </c>
      <c r="H942" s="108"/>
      <c r="I942" s="43">
        <v>3.5</v>
      </c>
      <c r="J942" s="9"/>
      <c r="K942" s="26" t="s">
        <v>20</v>
      </c>
      <c r="L942" s="106">
        <v>6054448</v>
      </c>
      <c r="M942" s="14">
        <v>524810.18000000005</v>
      </c>
      <c r="N942" s="14">
        <v>6054411.5999999996</v>
      </c>
      <c r="O942" s="107">
        <v>524949.89</v>
      </c>
      <c r="P942" s="39"/>
      <c r="Q942" s="108"/>
    </row>
    <row r="943" spans="1:17" s="17" customFormat="1" ht="15.75" outlineLevel="1">
      <c r="A943" s="255"/>
      <c r="B943" s="122" t="s">
        <v>1222</v>
      </c>
      <c r="C943" s="13" t="s">
        <v>144</v>
      </c>
      <c r="D943" s="130" t="s">
        <v>2861</v>
      </c>
      <c r="E943" s="91">
        <f t="shared" si="29"/>
        <v>715</v>
      </c>
      <c r="F943" s="76">
        <v>206</v>
      </c>
      <c r="G943" s="21">
        <v>509</v>
      </c>
      <c r="H943" s="108"/>
      <c r="I943" s="43">
        <v>5</v>
      </c>
      <c r="J943" s="9"/>
      <c r="K943" s="26" t="s">
        <v>9</v>
      </c>
      <c r="L943" s="106">
        <v>6054212.4000000004</v>
      </c>
      <c r="M943" s="14">
        <v>525131.80000000005</v>
      </c>
      <c r="N943" s="14">
        <v>6054737.0999999996</v>
      </c>
      <c r="O943" s="107">
        <v>525582.6</v>
      </c>
      <c r="P943" s="39"/>
      <c r="Q943" s="108"/>
    </row>
    <row r="944" spans="1:17" s="17" customFormat="1" ht="15.75" outlineLevel="1">
      <c r="A944" s="255"/>
      <c r="B944" s="122" t="s">
        <v>1223</v>
      </c>
      <c r="C944" s="190" t="s">
        <v>3154</v>
      </c>
      <c r="D944" s="130" t="s">
        <v>2874</v>
      </c>
      <c r="E944" s="91">
        <f t="shared" si="29"/>
        <v>1037</v>
      </c>
      <c r="F944" s="76"/>
      <c r="G944" s="21">
        <v>1037</v>
      </c>
      <c r="H944" s="108"/>
      <c r="I944" s="43">
        <v>6</v>
      </c>
      <c r="J944" s="9"/>
      <c r="K944" s="26" t="s">
        <v>9</v>
      </c>
      <c r="L944" s="106">
        <v>6055609.0999999996</v>
      </c>
      <c r="M944" s="14">
        <v>525847.59</v>
      </c>
      <c r="N944" s="14">
        <v>6054737.0999999996</v>
      </c>
      <c r="O944" s="107">
        <v>525582.6</v>
      </c>
      <c r="P944" s="39"/>
      <c r="Q944" s="108"/>
    </row>
    <row r="945" spans="1:17" s="17" customFormat="1" ht="15.75" outlineLevel="1">
      <c r="A945" s="255"/>
      <c r="B945" s="122" t="s">
        <v>1224</v>
      </c>
      <c r="C945" s="13" t="s">
        <v>115</v>
      </c>
      <c r="D945" s="130" t="s">
        <v>2861</v>
      </c>
      <c r="E945" s="91">
        <f t="shared" si="29"/>
        <v>143</v>
      </c>
      <c r="F945" s="76"/>
      <c r="G945" s="21">
        <v>143</v>
      </c>
      <c r="H945" s="108"/>
      <c r="I945" s="43">
        <v>6</v>
      </c>
      <c r="J945" s="9"/>
      <c r="K945" s="26" t="s">
        <v>9</v>
      </c>
      <c r="L945" s="106">
        <v>6054601.4000000004</v>
      </c>
      <c r="M945" s="14">
        <v>525446.89</v>
      </c>
      <c r="N945" s="14">
        <v>6054487.7999999998</v>
      </c>
      <c r="O945" s="107">
        <v>525532.85</v>
      </c>
      <c r="P945" s="39"/>
      <c r="Q945" s="108"/>
    </row>
    <row r="946" spans="1:17" s="17" customFormat="1" ht="15.75" outlineLevel="1">
      <c r="A946" s="255"/>
      <c r="B946" s="122" t="s">
        <v>1225</v>
      </c>
      <c r="C946" s="190" t="s">
        <v>3155</v>
      </c>
      <c r="D946" s="130" t="s">
        <v>2875</v>
      </c>
      <c r="E946" s="91">
        <f t="shared" si="29"/>
        <v>1201</v>
      </c>
      <c r="F946" s="76"/>
      <c r="G946" s="21"/>
      <c r="H946" s="108">
        <v>1201</v>
      </c>
      <c r="I946" s="43">
        <v>4</v>
      </c>
      <c r="J946" s="9"/>
      <c r="K946" s="26" t="s">
        <v>13</v>
      </c>
      <c r="L946" s="106">
        <v>6055173.2999999998</v>
      </c>
      <c r="M946" s="14">
        <v>525883.18000000005</v>
      </c>
      <c r="N946" s="14">
        <v>6055162.7999999998</v>
      </c>
      <c r="O946" s="107">
        <v>527006.59</v>
      </c>
      <c r="P946" s="39"/>
      <c r="Q946" s="108"/>
    </row>
    <row r="947" spans="1:17" s="17" customFormat="1" ht="15.75" outlineLevel="1">
      <c r="A947" s="255"/>
      <c r="B947" s="122" t="s">
        <v>1226</v>
      </c>
      <c r="C947" s="190" t="s">
        <v>3156</v>
      </c>
      <c r="D947" s="130" t="s">
        <v>2878</v>
      </c>
      <c r="E947" s="91">
        <f t="shared" si="29"/>
        <v>1629</v>
      </c>
      <c r="F947" s="76"/>
      <c r="G947" s="21"/>
      <c r="H947" s="108">
        <v>1629</v>
      </c>
      <c r="I947" s="43">
        <v>3</v>
      </c>
      <c r="J947" s="9"/>
      <c r="K947" s="26" t="s">
        <v>73</v>
      </c>
      <c r="L947" s="106">
        <v>6056032.5999999996</v>
      </c>
      <c r="M947" s="14">
        <v>525920.87</v>
      </c>
      <c r="N947" s="14">
        <v>6055870.0999999996</v>
      </c>
      <c r="O947" s="107">
        <v>527324.04</v>
      </c>
      <c r="P947" s="39"/>
      <c r="Q947" s="108"/>
    </row>
    <row r="948" spans="1:17" s="17" customFormat="1" ht="15.75" outlineLevel="1">
      <c r="A948" s="255"/>
      <c r="B948" s="122" t="s">
        <v>1227</v>
      </c>
      <c r="C948" s="190" t="s">
        <v>3157</v>
      </c>
      <c r="D948" s="130" t="s">
        <v>2877</v>
      </c>
      <c r="E948" s="91">
        <f t="shared" si="29"/>
        <v>1028</v>
      </c>
      <c r="F948" s="76"/>
      <c r="G948" s="21"/>
      <c r="H948" s="108">
        <v>1028</v>
      </c>
      <c r="I948" s="43">
        <v>3</v>
      </c>
      <c r="J948" s="9"/>
      <c r="K948" s="26" t="s">
        <v>73</v>
      </c>
      <c r="L948" s="106">
        <v>6053753.5999999996</v>
      </c>
      <c r="M948" s="14">
        <v>526557.59</v>
      </c>
      <c r="N948" s="14">
        <v>6052861</v>
      </c>
      <c r="O948" s="107">
        <v>526351.35</v>
      </c>
      <c r="P948" s="39"/>
      <c r="Q948" s="108"/>
    </row>
    <row r="949" spans="1:17" s="17" customFormat="1" ht="15.75" outlineLevel="1">
      <c r="A949" s="255"/>
      <c r="B949" s="122" t="s">
        <v>1228</v>
      </c>
      <c r="C949" s="13" t="s">
        <v>106</v>
      </c>
      <c r="D949" s="130" t="s">
        <v>2876</v>
      </c>
      <c r="E949" s="91">
        <f t="shared" si="29"/>
        <v>1952</v>
      </c>
      <c r="F949" s="76"/>
      <c r="G949" s="21">
        <v>1952</v>
      </c>
      <c r="H949" s="108"/>
      <c r="I949" s="189" t="s">
        <v>3249</v>
      </c>
      <c r="J949" s="9"/>
      <c r="K949" s="26" t="s">
        <v>20</v>
      </c>
      <c r="L949" s="106">
        <v>6053676.7000000002</v>
      </c>
      <c r="M949" s="14">
        <v>526786.31999999995</v>
      </c>
      <c r="N949" s="14">
        <v>6054832.5999999996</v>
      </c>
      <c r="O949" s="107">
        <v>528055.43000000005</v>
      </c>
      <c r="P949" s="39"/>
      <c r="Q949" s="108"/>
    </row>
    <row r="950" spans="1:17" s="17" customFormat="1" ht="15.75" outlineLevel="1">
      <c r="A950" s="255"/>
      <c r="B950" s="122" t="s">
        <v>1229</v>
      </c>
      <c r="C950" s="190" t="s">
        <v>3158</v>
      </c>
      <c r="D950" s="130" t="s">
        <v>2879</v>
      </c>
      <c r="E950" s="91">
        <f t="shared" si="29"/>
        <v>649</v>
      </c>
      <c r="F950" s="76"/>
      <c r="G950" s="21"/>
      <c r="H950" s="108">
        <v>649</v>
      </c>
      <c r="I950" s="43">
        <v>3</v>
      </c>
      <c r="J950" s="9"/>
      <c r="K950" s="26" t="s">
        <v>73</v>
      </c>
      <c r="L950" s="106">
        <v>6054421.0999999996</v>
      </c>
      <c r="M950" s="14">
        <v>527503.06000000006</v>
      </c>
      <c r="N950" s="14">
        <v>6054253.7999999998</v>
      </c>
      <c r="O950" s="107">
        <v>528090.13</v>
      </c>
      <c r="P950" s="39"/>
      <c r="Q950" s="108"/>
    </row>
    <row r="951" spans="1:17" s="17" customFormat="1" ht="15.75" outlineLevel="1">
      <c r="A951" s="255"/>
      <c r="B951" s="122" t="s">
        <v>1230</v>
      </c>
      <c r="C951" s="13" t="s">
        <v>229</v>
      </c>
      <c r="D951" s="130" t="s">
        <v>2882</v>
      </c>
      <c r="E951" s="91">
        <f t="shared" si="29"/>
        <v>4366</v>
      </c>
      <c r="F951" s="76"/>
      <c r="G951" s="21">
        <v>4366</v>
      </c>
      <c r="H951" s="108"/>
      <c r="I951" s="189" t="s">
        <v>3392</v>
      </c>
      <c r="J951" s="188" t="s">
        <v>3624</v>
      </c>
      <c r="K951" s="26" t="s">
        <v>2058</v>
      </c>
      <c r="L951" s="106">
        <v>6052595.2199999997</v>
      </c>
      <c r="M951" s="14">
        <v>528354.65</v>
      </c>
      <c r="N951" s="14">
        <v>6052594.6900000004</v>
      </c>
      <c r="O951" s="107">
        <v>528365.6</v>
      </c>
      <c r="P951" s="39" t="s">
        <v>1997</v>
      </c>
      <c r="Q951" s="108">
        <v>440053277173</v>
      </c>
    </row>
    <row r="952" spans="1:17" s="17" customFormat="1" ht="15.75" outlineLevel="1">
      <c r="A952" s="255"/>
      <c r="B952" s="122" t="s">
        <v>1231</v>
      </c>
      <c r="C952" s="190" t="s">
        <v>3159</v>
      </c>
      <c r="D952" s="130" t="s">
        <v>2883</v>
      </c>
      <c r="E952" s="91">
        <f t="shared" si="29"/>
        <v>2114</v>
      </c>
      <c r="F952" s="76"/>
      <c r="G952" s="21">
        <v>2114</v>
      </c>
      <c r="H952" s="108"/>
      <c r="I952" s="43">
        <v>3</v>
      </c>
      <c r="J952" s="9"/>
      <c r="K952" s="26" t="s">
        <v>73</v>
      </c>
      <c r="L952" s="106">
        <v>6054317.5999999996</v>
      </c>
      <c r="M952" s="14">
        <v>530400.09</v>
      </c>
      <c r="N952" s="14">
        <v>6052587.2000000002</v>
      </c>
      <c r="O952" s="107">
        <v>531458.82999999996</v>
      </c>
      <c r="P952" s="39"/>
      <c r="Q952" s="108"/>
    </row>
    <row r="953" spans="1:17" s="17" customFormat="1" ht="15.75" outlineLevel="1">
      <c r="A953" s="255"/>
      <c r="B953" s="122" t="s">
        <v>1232</v>
      </c>
      <c r="C953" s="13" t="s">
        <v>1233</v>
      </c>
      <c r="D953" s="130" t="s">
        <v>2830</v>
      </c>
      <c r="E953" s="91">
        <f t="shared" si="29"/>
        <v>1017</v>
      </c>
      <c r="F953" s="76"/>
      <c r="G953" s="21">
        <v>1017</v>
      </c>
      <c r="H953" s="108"/>
      <c r="I953" s="43">
        <v>7</v>
      </c>
      <c r="J953" s="9"/>
      <c r="K953" s="26" t="s">
        <v>9</v>
      </c>
      <c r="L953" s="106">
        <v>6049159.2999999998</v>
      </c>
      <c r="M953" s="14">
        <v>518693.48</v>
      </c>
      <c r="N953" s="14">
        <v>6048569.7000000002</v>
      </c>
      <c r="O953" s="107">
        <v>518151.31</v>
      </c>
      <c r="P953" s="39"/>
      <c r="Q953" s="108"/>
    </row>
    <row r="954" spans="1:17" s="17" customFormat="1" ht="15.75" outlineLevel="1">
      <c r="A954" s="255"/>
      <c r="B954" s="122" t="s">
        <v>1234</v>
      </c>
      <c r="C954" s="13" t="s">
        <v>707</v>
      </c>
      <c r="D954" s="130" t="s">
        <v>2884</v>
      </c>
      <c r="E954" s="91">
        <f t="shared" ref="E954:E1015" si="30">SUM(F954:H954)</f>
        <v>192</v>
      </c>
      <c r="F954" s="76"/>
      <c r="G954" s="21">
        <v>192</v>
      </c>
      <c r="H954" s="108"/>
      <c r="I954" s="43">
        <v>3</v>
      </c>
      <c r="J954" s="9"/>
      <c r="K954" s="26" t="s">
        <v>20</v>
      </c>
      <c r="L954" s="106">
        <v>6049034.5</v>
      </c>
      <c r="M954" s="14">
        <v>518019.82</v>
      </c>
      <c r="N954" s="14">
        <v>6048847.9000000004</v>
      </c>
      <c r="O954" s="107">
        <v>517978.14</v>
      </c>
      <c r="P954" s="39"/>
      <c r="Q954" s="108"/>
    </row>
    <row r="955" spans="1:17" s="17" customFormat="1" ht="15.75" outlineLevel="1">
      <c r="A955" s="255"/>
      <c r="B955" s="122" t="s">
        <v>1235</v>
      </c>
      <c r="C955" s="13" t="s">
        <v>11</v>
      </c>
      <c r="D955" s="130" t="s">
        <v>2884</v>
      </c>
      <c r="E955" s="91">
        <f t="shared" si="30"/>
        <v>1085</v>
      </c>
      <c r="F955" s="76"/>
      <c r="G955" s="21">
        <v>1085</v>
      </c>
      <c r="H955" s="108"/>
      <c r="I955" s="43">
        <v>6</v>
      </c>
      <c r="J955" s="9"/>
      <c r="K955" s="26" t="s">
        <v>9</v>
      </c>
      <c r="L955" s="106">
        <v>6049141.9000000004</v>
      </c>
      <c r="M955" s="14">
        <v>517214.44</v>
      </c>
      <c r="N955" s="14">
        <v>6048087.5999999996</v>
      </c>
      <c r="O955" s="107">
        <v>517234.23</v>
      </c>
      <c r="P955" s="39"/>
      <c r="Q955" s="108"/>
    </row>
    <row r="956" spans="1:17" s="17" customFormat="1" ht="15.75" outlineLevel="1">
      <c r="A956" s="255"/>
      <c r="B956" s="122" t="s">
        <v>1236</v>
      </c>
      <c r="C956" s="190" t="s">
        <v>3160</v>
      </c>
      <c r="D956" s="130" t="s">
        <v>3669</v>
      </c>
      <c r="E956" s="91">
        <f t="shared" si="30"/>
        <v>1012</v>
      </c>
      <c r="F956" s="76"/>
      <c r="G956" s="21">
        <v>1012</v>
      </c>
      <c r="H956" s="108"/>
      <c r="I956" s="43">
        <v>6</v>
      </c>
      <c r="J956" s="9"/>
      <c r="K956" s="26" t="s">
        <v>9</v>
      </c>
      <c r="L956" s="106">
        <v>6048087.5999999996</v>
      </c>
      <c r="M956" s="14">
        <v>517234.23</v>
      </c>
      <c r="N956" s="14">
        <v>6047309.7999999998</v>
      </c>
      <c r="O956" s="107">
        <v>516948.1</v>
      </c>
      <c r="P956" s="39"/>
      <c r="Q956" s="108"/>
    </row>
    <row r="957" spans="1:17" s="17" customFormat="1" ht="15.75" outlineLevel="1">
      <c r="A957" s="255"/>
      <c r="B957" s="122" t="s">
        <v>1237</v>
      </c>
      <c r="C957" s="13" t="s">
        <v>400</v>
      </c>
      <c r="D957" s="130" t="s">
        <v>2836</v>
      </c>
      <c r="E957" s="91">
        <f t="shared" si="30"/>
        <v>2809</v>
      </c>
      <c r="F957" s="76"/>
      <c r="G957" s="21">
        <v>2809</v>
      </c>
      <c r="H957" s="108"/>
      <c r="I957" s="189" t="s">
        <v>3262</v>
      </c>
      <c r="J957" s="9"/>
      <c r="K957" s="26" t="s">
        <v>20</v>
      </c>
      <c r="L957" s="106">
        <v>6049488.9000000004</v>
      </c>
      <c r="M957" s="14">
        <v>514768.03</v>
      </c>
      <c r="N957" s="14">
        <v>6048914.4000000004</v>
      </c>
      <c r="O957" s="107">
        <v>517223.75</v>
      </c>
      <c r="P957" s="39"/>
      <c r="Q957" s="108"/>
    </row>
    <row r="958" spans="1:17" s="17" customFormat="1" ht="15.75" outlineLevel="1">
      <c r="A958" s="255"/>
      <c r="B958" s="122" t="s">
        <v>1238</v>
      </c>
      <c r="C958" s="190" t="s">
        <v>3161</v>
      </c>
      <c r="D958" s="130" t="s">
        <v>2884</v>
      </c>
      <c r="E958" s="91">
        <f t="shared" si="30"/>
        <v>197</v>
      </c>
      <c r="F958" s="76"/>
      <c r="G958" s="21">
        <v>197</v>
      </c>
      <c r="H958" s="108"/>
      <c r="I958" s="43">
        <v>7</v>
      </c>
      <c r="J958" s="9"/>
      <c r="K958" s="26" t="s">
        <v>9</v>
      </c>
      <c r="L958" s="106">
        <v>6049235</v>
      </c>
      <c r="M958" s="14">
        <v>516563.76</v>
      </c>
      <c r="N958" s="14">
        <v>6049038.9000000004</v>
      </c>
      <c r="O958" s="107">
        <v>516581.84</v>
      </c>
      <c r="P958" s="39"/>
      <c r="Q958" s="108"/>
    </row>
    <row r="959" spans="1:17" s="17" customFormat="1" ht="15.75" outlineLevel="1">
      <c r="A959" s="255"/>
      <c r="B959" s="122" t="s">
        <v>1239</v>
      </c>
      <c r="C959" s="13" t="s">
        <v>1240</v>
      </c>
      <c r="D959" s="130" t="s">
        <v>2836</v>
      </c>
      <c r="E959" s="91">
        <f t="shared" si="30"/>
        <v>635</v>
      </c>
      <c r="F959" s="76"/>
      <c r="G959" s="21">
        <v>635</v>
      </c>
      <c r="H959" s="108"/>
      <c r="I959" s="43">
        <v>3</v>
      </c>
      <c r="J959" s="9"/>
      <c r="K959" s="26" t="s">
        <v>20</v>
      </c>
      <c r="L959" s="106">
        <v>6049133.7999999998</v>
      </c>
      <c r="M959" s="14">
        <v>515182.18</v>
      </c>
      <c r="N959" s="14">
        <v>6048880.7000000002</v>
      </c>
      <c r="O959" s="107">
        <v>514603.56</v>
      </c>
      <c r="P959" s="39"/>
      <c r="Q959" s="108"/>
    </row>
    <row r="960" spans="1:17" s="17" customFormat="1" ht="15.75" outlineLevel="1">
      <c r="A960" s="255"/>
      <c r="B960" s="122" t="s">
        <v>1241</v>
      </c>
      <c r="C960" s="13" t="s">
        <v>400</v>
      </c>
      <c r="D960" s="130" t="s">
        <v>2830</v>
      </c>
      <c r="E960" s="91">
        <f t="shared" si="30"/>
        <v>1281</v>
      </c>
      <c r="F960" s="76"/>
      <c r="G960" s="21">
        <v>1281</v>
      </c>
      <c r="H960" s="108"/>
      <c r="I960" s="43">
        <v>6</v>
      </c>
      <c r="J960" s="9"/>
      <c r="K960" s="26" t="s">
        <v>9</v>
      </c>
      <c r="L960" s="106">
        <v>6048275.7999999998</v>
      </c>
      <c r="M960" s="14">
        <v>520556.51</v>
      </c>
      <c r="N960" s="14">
        <v>6048095</v>
      </c>
      <c r="O960" s="107">
        <v>519364.2</v>
      </c>
      <c r="P960" s="39"/>
      <c r="Q960" s="108"/>
    </row>
    <row r="961" spans="1:17" s="17" customFormat="1" ht="15.75" outlineLevel="1">
      <c r="A961" s="255"/>
      <c r="B961" s="122" t="s">
        <v>1242</v>
      </c>
      <c r="C961" s="190" t="s">
        <v>3162</v>
      </c>
      <c r="D961" s="130" t="s">
        <v>2885</v>
      </c>
      <c r="E961" s="91">
        <f t="shared" si="30"/>
        <v>887</v>
      </c>
      <c r="F961" s="76"/>
      <c r="G961" s="21"/>
      <c r="H961" s="108">
        <v>887</v>
      </c>
      <c r="I961" s="43">
        <v>4</v>
      </c>
      <c r="J961" s="9"/>
      <c r="K961" s="26" t="s">
        <v>13</v>
      </c>
      <c r="L961" s="106">
        <v>6044857.7999999998</v>
      </c>
      <c r="M961" s="14">
        <v>518291.27</v>
      </c>
      <c r="N961" s="14">
        <v>6045319.9000000004</v>
      </c>
      <c r="O961" s="107">
        <v>517608.25</v>
      </c>
      <c r="P961" s="39"/>
      <c r="Q961" s="108"/>
    </row>
    <row r="962" spans="1:17" s="17" customFormat="1" ht="15.75" outlineLevel="1">
      <c r="A962" s="255"/>
      <c r="B962" s="122" t="s">
        <v>1243</v>
      </c>
      <c r="C962" s="190" t="s">
        <v>3163</v>
      </c>
      <c r="D962" s="130" t="s">
        <v>2865</v>
      </c>
      <c r="E962" s="91">
        <f t="shared" si="30"/>
        <v>464</v>
      </c>
      <c r="F962" s="76"/>
      <c r="G962" s="21">
        <v>464</v>
      </c>
      <c r="H962" s="108"/>
      <c r="I962" s="43">
        <v>3</v>
      </c>
      <c r="J962" s="9"/>
      <c r="K962" s="26" t="s">
        <v>73</v>
      </c>
      <c r="L962" s="106">
        <v>6048932.4000000004</v>
      </c>
      <c r="M962" s="14">
        <v>522414.94</v>
      </c>
      <c r="N962" s="14">
        <v>6048535.4000000004</v>
      </c>
      <c r="O962" s="107">
        <v>522464.28</v>
      </c>
      <c r="P962" s="39"/>
      <c r="Q962" s="108"/>
    </row>
    <row r="963" spans="1:17" s="17" customFormat="1" ht="15.75" outlineLevel="1">
      <c r="A963" s="255"/>
      <c r="B963" s="122" t="s">
        <v>1244</v>
      </c>
      <c r="C963" s="13" t="s">
        <v>115</v>
      </c>
      <c r="D963" s="130" t="s">
        <v>2865</v>
      </c>
      <c r="E963" s="91">
        <f t="shared" si="30"/>
        <v>440</v>
      </c>
      <c r="F963" s="76"/>
      <c r="G963" s="21">
        <v>440</v>
      </c>
      <c r="H963" s="108"/>
      <c r="I963" s="43">
        <v>3.5</v>
      </c>
      <c r="J963" s="9"/>
      <c r="K963" s="26" t="s">
        <v>20</v>
      </c>
      <c r="L963" s="106">
        <v>6048259.0999999996</v>
      </c>
      <c r="M963" s="14">
        <v>522804.25</v>
      </c>
      <c r="N963" s="14">
        <v>6048535.4000000004</v>
      </c>
      <c r="O963" s="107">
        <v>522464.28</v>
      </c>
      <c r="P963" s="39"/>
      <c r="Q963" s="108"/>
    </row>
    <row r="964" spans="1:17" s="17" customFormat="1" ht="15.75" outlineLevel="1">
      <c r="A964" s="255"/>
      <c r="B964" s="122" t="s">
        <v>1245</v>
      </c>
      <c r="C964" s="13" t="s">
        <v>771</v>
      </c>
      <c r="D964" s="130" t="s">
        <v>2865</v>
      </c>
      <c r="E964" s="91">
        <f t="shared" si="30"/>
        <v>290</v>
      </c>
      <c r="F964" s="76"/>
      <c r="G964" s="21">
        <v>290</v>
      </c>
      <c r="H964" s="108"/>
      <c r="I964" s="189" t="s">
        <v>3249</v>
      </c>
      <c r="J964" s="9"/>
      <c r="K964" s="26" t="s">
        <v>20</v>
      </c>
      <c r="L964" s="106">
        <v>6048339.2000000002</v>
      </c>
      <c r="M964" s="14">
        <v>522698.32</v>
      </c>
      <c r="N964" s="14">
        <v>6048174</v>
      </c>
      <c r="O964" s="107">
        <v>522462</v>
      </c>
      <c r="P964" s="39"/>
      <c r="Q964" s="108"/>
    </row>
    <row r="965" spans="1:17" s="17" customFormat="1" ht="15.75" outlineLevel="1">
      <c r="A965" s="255"/>
      <c r="B965" s="122" t="s">
        <v>1246</v>
      </c>
      <c r="C965" s="190" t="s">
        <v>3164</v>
      </c>
      <c r="D965" s="130" t="s">
        <v>2865</v>
      </c>
      <c r="E965" s="91">
        <f t="shared" si="30"/>
        <v>281</v>
      </c>
      <c r="F965" s="76"/>
      <c r="G965" s="21">
        <v>281</v>
      </c>
      <c r="H965" s="108"/>
      <c r="I965" s="43">
        <v>3</v>
      </c>
      <c r="J965" s="9"/>
      <c r="K965" s="26" t="s">
        <v>73</v>
      </c>
      <c r="L965" s="106">
        <v>6048017</v>
      </c>
      <c r="M965" s="14">
        <v>522693.66</v>
      </c>
      <c r="N965" s="14">
        <v>6048202.2000000002</v>
      </c>
      <c r="O965" s="107">
        <v>522514.94</v>
      </c>
      <c r="P965" s="39"/>
      <c r="Q965" s="108"/>
    </row>
    <row r="966" spans="1:17" s="17" customFormat="1" ht="15.75" outlineLevel="1">
      <c r="A966" s="255"/>
      <c r="B966" s="122" t="s">
        <v>1247</v>
      </c>
      <c r="C966" s="13" t="s">
        <v>1248</v>
      </c>
      <c r="D966" s="130" t="s">
        <v>2830</v>
      </c>
      <c r="E966" s="91">
        <f t="shared" si="30"/>
        <v>1207</v>
      </c>
      <c r="F966" s="76"/>
      <c r="G966" s="21">
        <v>1207</v>
      </c>
      <c r="H966" s="108"/>
      <c r="I966" s="189" t="s">
        <v>3249</v>
      </c>
      <c r="J966" s="9"/>
      <c r="K966" s="26" t="s">
        <v>20</v>
      </c>
      <c r="L966" s="106">
        <v>6049002.7999999998</v>
      </c>
      <c r="M966" s="14">
        <v>520496.76</v>
      </c>
      <c r="N966" s="14">
        <v>6048416.0999999996</v>
      </c>
      <c r="O966" s="107">
        <v>521477.49</v>
      </c>
      <c r="P966" s="39"/>
      <c r="Q966" s="108"/>
    </row>
    <row r="967" spans="1:17" s="17" customFormat="1" ht="15.75" outlineLevel="1">
      <c r="A967" s="255"/>
      <c r="B967" s="122" t="s">
        <v>1249</v>
      </c>
      <c r="C967" s="190" t="s">
        <v>3165</v>
      </c>
      <c r="D967" s="130" t="s">
        <v>2886</v>
      </c>
      <c r="E967" s="91">
        <f t="shared" si="30"/>
        <v>1686</v>
      </c>
      <c r="F967" s="76"/>
      <c r="G967" s="21"/>
      <c r="H967" s="108">
        <v>1686</v>
      </c>
      <c r="I967" s="43">
        <v>4</v>
      </c>
      <c r="J967" s="9"/>
      <c r="K967" s="26" t="s">
        <v>13</v>
      </c>
      <c r="L967" s="106">
        <v>6048416.0999999996</v>
      </c>
      <c r="M967" s="14">
        <v>521477.49</v>
      </c>
      <c r="N967" s="14">
        <v>6047259.4000000004</v>
      </c>
      <c r="O967" s="107">
        <v>522339.95</v>
      </c>
      <c r="P967" s="39"/>
      <c r="Q967" s="108"/>
    </row>
    <row r="968" spans="1:17" s="17" customFormat="1" ht="15.75" outlineLevel="1">
      <c r="A968" s="255"/>
      <c r="B968" s="122" t="s">
        <v>1250</v>
      </c>
      <c r="C968" s="190" t="s">
        <v>3166</v>
      </c>
      <c r="D968" s="130" t="s">
        <v>2888</v>
      </c>
      <c r="E968" s="91">
        <f t="shared" si="30"/>
        <v>1244</v>
      </c>
      <c r="F968" s="76"/>
      <c r="G968" s="21"/>
      <c r="H968" s="108">
        <v>1244</v>
      </c>
      <c r="I968" s="43">
        <v>3</v>
      </c>
      <c r="J968" s="9"/>
      <c r="K968" s="26" t="s">
        <v>73</v>
      </c>
      <c r="L968" s="106">
        <v>6047388.2000000002</v>
      </c>
      <c r="M968" s="14">
        <v>522400.57</v>
      </c>
      <c r="N968" s="14">
        <v>6048207.5999999996</v>
      </c>
      <c r="O968" s="107">
        <v>521529.35</v>
      </c>
      <c r="P968" s="39"/>
      <c r="Q968" s="108"/>
    </row>
    <row r="969" spans="1:17" s="17" customFormat="1" ht="15.75" outlineLevel="1">
      <c r="A969" s="255"/>
      <c r="B969" s="122" t="s">
        <v>1251</v>
      </c>
      <c r="C969" s="190" t="s">
        <v>3167</v>
      </c>
      <c r="D969" s="130" t="s">
        <v>2888</v>
      </c>
      <c r="E969" s="91">
        <f t="shared" si="30"/>
        <v>911</v>
      </c>
      <c r="F969" s="76"/>
      <c r="G969" s="21"/>
      <c r="H969" s="108">
        <v>911</v>
      </c>
      <c r="I969" s="43">
        <v>4</v>
      </c>
      <c r="J969" s="9"/>
      <c r="K969" s="26" t="s">
        <v>13</v>
      </c>
      <c r="L969" s="106">
        <v>6047296.9000000004</v>
      </c>
      <c r="M969" s="14">
        <v>520545.06</v>
      </c>
      <c r="N969" s="14">
        <v>6047061.2000000002</v>
      </c>
      <c r="O969" s="107">
        <v>521423.94</v>
      </c>
      <c r="P969" s="39"/>
      <c r="Q969" s="108"/>
    </row>
    <row r="970" spans="1:17" s="17" customFormat="1" ht="15.75" outlineLevel="1">
      <c r="A970" s="255"/>
      <c r="B970" s="122" t="s">
        <v>1252</v>
      </c>
      <c r="C970" s="13" t="s">
        <v>28</v>
      </c>
      <c r="D970" s="130" t="s">
        <v>2887</v>
      </c>
      <c r="E970" s="91">
        <f t="shared" si="30"/>
        <v>907</v>
      </c>
      <c r="F970" s="76"/>
      <c r="G970" s="21">
        <v>907</v>
      </c>
      <c r="H970" s="108"/>
      <c r="I970" s="43">
        <v>4</v>
      </c>
      <c r="J970" s="9"/>
      <c r="K970" s="26" t="s">
        <v>20</v>
      </c>
      <c r="L970" s="106">
        <v>6046685.7000000002</v>
      </c>
      <c r="M970" s="14">
        <v>522159.28</v>
      </c>
      <c r="N970" s="14">
        <v>6047061.2000000002</v>
      </c>
      <c r="O970" s="107">
        <v>521423.94</v>
      </c>
      <c r="P970" s="39"/>
      <c r="Q970" s="108"/>
    </row>
    <row r="971" spans="1:17" s="17" customFormat="1" ht="15.75" outlineLevel="1">
      <c r="A971" s="255"/>
      <c r="B971" s="122" t="s">
        <v>1253</v>
      </c>
      <c r="C971" s="13" t="s">
        <v>354</v>
      </c>
      <c r="D971" s="130" t="s">
        <v>2887</v>
      </c>
      <c r="E971" s="91">
        <f t="shared" si="30"/>
        <v>1586</v>
      </c>
      <c r="F971" s="76">
        <v>696</v>
      </c>
      <c r="G971" s="21">
        <v>890</v>
      </c>
      <c r="H971" s="108"/>
      <c r="I971" s="189" t="s">
        <v>3262</v>
      </c>
      <c r="J971" s="9"/>
      <c r="K971" s="26" t="s">
        <v>20</v>
      </c>
      <c r="L971" s="106">
        <v>6048347.2999999998</v>
      </c>
      <c r="M971" s="14">
        <v>522845.63</v>
      </c>
      <c r="N971" s="14">
        <v>6047117.4000000004</v>
      </c>
      <c r="O971" s="107">
        <v>523795.04</v>
      </c>
      <c r="P971" s="39"/>
      <c r="Q971" s="108"/>
    </row>
    <row r="972" spans="1:17" s="17" customFormat="1" ht="15.75" outlineLevel="1">
      <c r="A972" s="255"/>
      <c r="B972" s="122" t="s">
        <v>1254</v>
      </c>
      <c r="C972" s="190" t="s">
        <v>3168</v>
      </c>
      <c r="D972" s="130" t="s">
        <v>3668</v>
      </c>
      <c r="E972" s="91">
        <f t="shared" si="30"/>
        <v>867</v>
      </c>
      <c r="F972" s="76"/>
      <c r="G972" s="21"/>
      <c r="H972" s="108">
        <v>867</v>
      </c>
      <c r="I972" s="43">
        <v>4</v>
      </c>
      <c r="J972" s="9"/>
      <c r="K972" s="26" t="s">
        <v>13</v>
      </c>
      <c r="L972" s="106">
        <v>6047117.4000000004</v>
      </c>
      <c r="M972" s="14">
        <v>523795.04</v>
      </c>
      <c r="N972" s="14">
        <v>6046719.4000000004</v>
      </c>
      <c r="O972" s="107">
        <v>524497.06999999995</v>
      </c>
      <c r="P972" s="39"/>
      <c r="Q972" s="108"/>
    </row>
    <row r="973" spans="1:17" s="17" customFormat="1" ht="15.75" outlineLevel="1">
      <c r="A973" s="255"/>
      <c r="B973" s="122" t="s">
        <v>1255</v>
      </c>
      <c r="C973" s="13" t="s">
        <v>106</v>
      </c>
      <c r="D973" s="130" t="s">
        <v>2889</v>
      </c>
      <c r="E973" s="91">
        <f t="shared" si="30"/>
        <v>1040</v>
      </c>
      <c r="F973" s="76"/>
      <c r="G973" s="21">
        <v>1040</v>
      </c>
      <c r="H973" s="108"/>
      <c r="I973" s="43">
        <v>3</v>
      </c>
      <c r="J973" s="9"/>
      <c r="K973" s="26" t="s">
        <v>20</v>
      </c>
      <c r="L973" s="106">
        <v>6047797.7999999998</v>
      </c>
      <c r="M973" s="14">
        <v>523270.04</v>
      </c>
      <c r="N973" s="14">
        <v>6048661.4000000004</v>
      </c>
      <c r="O973" s="107">
        <v>523766.53</v>
      </c>
      <c r="P973" s="39"/>
      <c r="Q973" s="108"/>
    </row>
    <row r="974" spans="1:17" s="17" customFormat="1" ht="15.75" outlineLevel="1">
      <c r="A974" s="255"/>
      <c r="B974" s="122" t="s">
        <v>1256</v>
      </c>
      <c r="C974" s="190" t="s">
        <v>3169</v>
      </c>
      <c r="D974" s="130" t="s">
        <v>2887</v>
      </c>
      <c r="E974" s="91">
        <f t="shared" si="30"/>
        <v>969</v>
      </c>
      <c r="F974" s="76"/>
      <c r="G974" s="21"/>
      <c r="H974" s="108">
        <v>969</v>
      </c>
      <c r="I974" s="43">
        <v>4</v>
      </c>
      <c r="J974" s="9"/>
      <c r="K974" s="26" t="s">
        <v>13</v>
      </c>
      <c r="L974" s="106">
        <v>6047495.0999999996</v>
      </c>
      <c r="M974" s="14">
        <v>522449.64</v>
      </c>
      <c r="N974" s="14">
        <v>6047129.2999999998</v>
      </c>
      <c r="O974" s="107">
        <v>523324.67</v>
      </c>
      <c r="P974" s="39"/>
      <c r="Q974" s="108"/>
    </row>
    <row r="975" spans="1:17" s="17" customFormat="1" ht="15.75" outlineLevel="1">
      <c r="A975" s="255"/>
      <c r="B975" s="122" t="s">
        <v>1257</v>
      </c>
      <c r="C975" s="13" t="s">
        <v>263</v>
      </c>
      <c r="D975" s="130" t="s">
        <v>2887</v>
      </c>
      <c r="E975" s="91">
        <f t="shared" si="30"/>
        <v>653</v>
      </c>
      <c r="F975" s="76"/>
      <c r="G975" s="21">
        <v>653</v>
      </c>
      <c r="H975" s="108"/>
      <c r="I975" s="43">
        <v>3</v>
      </c>
      <c r="J975" s="9"/>
      <c r="K975" s="26" t="s">
        <v>20</v>
      </c>
      <c r="L975" s="106">
        <v>6047047.2999999998</v>
      </c>
      <c r="M975" s="14">
        <v>522263.5</v>
      </c>
      <c r="N975" s="14">
        <v>6046807.2000000002</v>
      </c>
      <c r="O975" s="107">
        <v>522840.2</v>
      </c>
      <c r="P975" s="39"/>
      <c r="Q975" s="108"/>
    </row>
    <row r="976" spans="1:17" s="17" customFormat="1" ht="15.75" outlineLevel="1">
      <c r="A976" s="255"/>
      <c r="B976" s="122" t="s">
        <v>1258</v>
      </c>
      <c r="C976" s="190" t="s">
        <v>3170</v>
      </c>
      <c r="D976" s="130" t="s">
        <v>2887</v>
      </c>
      <c r="E976" s="91">
        <f t="shared" si="30"/>
        <v>432</v>
      </c>
      <c r="F976" s="76"/>
      <c r="G976" s="21"/>
      <c r="H976" s="108">
        <v>432</v>
      </c>
      <c r="I976" s="43">
        <v>3</v>
      </c>
      <c r="J976" s="9"/>
      <c r="K976" s="26" t="s">
        <v>73</v>
      </c>
      <c r="L976" s="106">
        <v>6046807.2000000002</v>
      </c>
      <c r="M976" s="14">
        <v>522840.2</v>
      </c>
      <c r="N976" s="14">
        <v>6046928.7000000002</v>
      </c>
      <c r="O976" s="107">
        <v>523252.16</v>
      </c>
      <c r="P976" s="39"/>
      <c r="Q976" s="108"/>
    </row>
    <row r="977" spans="1:17" s="17" customFormat="1" ht="15.75" outlineLevel="1">
      <c r="A977" s="255"/>
      <c r="B977" s="122" t="s">
        <v>1259</v>
      </c>
      <c r="C977" s="13" t="s">
        <v>400</v>
      </c>
      <c r="D977" s="130" t="s">
        <v>2887</v>
      </c>
      <c r="E977" s="91">
        <f t="shared" si="30"/>
        <v>840</v>
      </c>
      <c r="F977" s="76"/>
      <c r="G977" s="21">
        <v>840</v>
      </c>
      <c r="H977" s="108"/>
      <c r="I977" s="43">
        <v>5</v>
      </c>
      <c r="J977" s="9"/>
      <c r="K977" s="26" t="s">
        <v>20</v>
      </c>
      <c r="L977" s="106">
        <v>6047384.2999999998</v>
      </c>
      <c r="M977" s="14">
        <v>523474</v>
      </c>
      <c r="N977" s="14">
        <v>6046652.7999999998</v>
      </c>
      <c r="O977" s="107">
        <v>523203.4</v>
      </c>
      <c r="P977" s="39"/>
      <c r="Q977" s="108"/>
    </row>
    <row r="978" spans="1:17" s="17" customFormat="1" ht="15.75" outlineLevel="1">
      <c r="A978" s="255"/>
      <c r="B978" s="122" t="s">
        <v>1260</v>
      </c>
      <c r="C978" s="190" t="s">
        <v>3171</v>
      </c>
      <c r="D978" s="130" t="s">
        <v>3667</v>
      </c>
      <c r="E978" s="91">
        <f t="shared" si="30"/>
        <v>277</v>
      </c>
      <c r="F978" s="76"/>
      <c r="G978" s="21"/>
      <c r="H978" s="108">
        <v>277</v>
      </c>
      <c r="I978" s="43">
        <v>5</v>
      </c>
      <c r="J978" s="9"/>
      <c r="K978" s="26" t="s">
        <v>20</v>
      </c>
      <c r="L978" s="106">
        <v>6046652.7999999998</v>
      </c>
      <c r="M978" s="14">
        <v>523203.4</v>
      </c>
      <c r="N978" s="14">
        <v>6046612</v>
      </c>
      <c r="O978" s="107">
        <v>523452.5</v>
      </c>
      <c r="P978" s="39"/>
      <c r="Q978" s="108"/>
    </row>
    <row r="979" spans="1:17" s="17" customFormat="1" ht="15.75" outlineLevel="1">
      <c r="A979" s="255"/>
      <c r="B979" s="122" t="s">
        <v>1261</v>
      </c>
      <c r="C979" s="13" t="s">
        <v>83</v>
      </c>
      <c r="D979" s="130" t="s">
        <v>2887</v>
      </c>
      <c r="E979" s="91">
        <f t="shared" si="30"/>
        <v>609</v>
      </c>
      <c r="F979" s="76"/>
      <c r="G979" s="21">
        <v>609</v>
      </c>
      <c r="H979" s="108"/>
      <c r="I979" s="43">
        <v>4</v>
      </c>
      <c r="J979" s="9"/>
      <c r="K979" s="26" t="s">
        <v>20</v>
      </c>
      <c r="L979" s="106">
        <v>6046685.7000000002</v>
      </c>
      <c r="M979" s="14">
        <v>522159.28</v>
      </c>
      <c r="N979" s="14">
        <v>6046345.2999999998</v>
      </c>
      <c r="O979" s="107">
        <v>522638.85</v>
      </c>
      <c r="P979" s="39"/>
      <c r="Q979" s="108"/>
    </row>
    <row r="980" spans="1:17" s="17" customFormat="1" ht="15.75" outlineLevel="1">
      <c r="A980" s="255"/>
      <c r="B980" s="122" t="s">
        <v>1262</v>
      </c>
      <c r="C980" s="208" t="s">
        <v>3172</v>
      </c>
      <c r="D980" s="209" t="s">
        <v>2890</v>
      </c>
      <c r="E980" s="91">
        <f t="shared" si="30"/>
        <v>1199</v>
      </c>
      <c r="F980" s="76"/>
      <c r="G980" s="21"/>
      <c r="H980" s="108">
        <v>1199</v>
      </c>
      <c r="I980" s="43">
        <v>4</v>
      </c>
      <c r="J980" s="9"/>
      <c r="K980" s="26" t="s">
        <v>13</v>
      </c>
      <c r="L980" s="106">
        <v>6046345.2999999998</v>
      </c>
      <c r="M980" s="14">
        <v>522638.85</v>
      </c>
      <c r="N980" s="14">
        <v>6045779.2999999998</v>
      </c>
      <c r="O980" s="107">
        <v>523688.02</v>
      </c>
      <c r="P980" s="39"/>
      <c r="Q980" s="108"/>
    </row>
    <row r="981" spans="1:17" s="17" customFormat="1" ht="15.75" outlineLevel="1">
      <c r="A981" s="255"/>
      <c r="B981" s="122" t="s">
        <v>1263</v>
      </c>
      <c r="C981" s="208" t="s">
        <v>3173</v>
      </c>
      <c r="D981" s="209" t="s">
        <v>2892</v>
      </c>
      <c r="E981" s="91">
        <f t="shared" si="30"/>
        <v>898</v>
      </c>
      <c r="F981" s="76"/>
      <c r="G981" s="21"/>
      <c r="H981" s="108">
        <v>898</v>
      </c>
      <c r="I981" s="43">
        <v>4</v>
      </c>
      <c r="J981" s="9"/>
      <c r="K981" s="26" t="s">
        <v>13</v>
      </c>
      <c r="L981" s="106">
        <v>6045245</v>
      </c>
      <c r="M981" s="14">
        <v>524384</v>
      </c>
      <c r="N981" s="14">
        <v>6045779.2999999998</v>
      </c>
      <c r="O981" s="107">
        <v>523688.02</v>
      </c>
      <c r="P981" s="39"/>
      <c r="Q981" s="108"/>
    </row>
    <row r="982" spans="1:17" s="17" customFormat="1" ht="15.75" outlineLevel="1">
      <c r="A982" s="255"/>
      <c r="B982" s="122" t="s">
        <v>1264</v>
      </c>
      <c r="C982" s="208" t="s">
        <v>3174</v>
      </c>
      <c r="D982" s="209" t="s">
        <v>2895</v>
      </c>
      <c r="E982" s="91">
        <f t="shared" si="30"/>
        <v>759</v>
      </c>
      <c r="F982" s="76"/>
      <c r="G982" s="21"/>
      <c r="H982" s="108">
        <v>759</v>
      </c>
      <c r="I982" s="43">
        <v>3</v>
      </c>
      <c r="J982" s="9"/>
      <c r="K982" s="26" t="s">
        <v>73</v>
      </c>
      <c r="L982" s="106">
        <v>6045100.7999999998</v>
      </c>
      <c r="M982" s="14">
        <v>523349.24</v>
      </c>
      <c r="N982" s="14">
        <v>6045779.2999999998</v>
      </c>
      <c r="O982" s="107">
        <v>523688.02</v>
      </c>
      <c r="P982" s="39"/>
      <c r="Q982" s="108"/>
    </row>
    <row r="983" spans="1:17" s="17" customFormat="1" ht="15.75" outlineLevel="1">
      <c r="A983" s="255"/>
      <c r="B983" s="122" t="s">
        <v>1265</v>
      </c>
      <c r="C983" s="208" t="s">
        <v>3175</v>
      </c>
      <c r="D983" s="209" t="s">
        <v>2894</v>
      </c>
      <c r="E983" s="91">
        <f t="shared" si="30"/>
        <v>1240</v>
      </c>
      <c r="F983" s="76"/>
      <c r="G983" s="21"/>
      <c r="H983" s="108">
        <v>1240</v>
      </c>
      <c r="I983" s="43">
        <v>3</v>
      </c>
      <c r="J983" s="9"/>
      <c r="K983" s="26" t="s">
        <v>73</v>
      </c>
      <c r="L983" s="106">
        <v>6045779.2999999998</v>
      </c>
      <c r="M983" s="14">
        <v>523688.02</v>
      </c>
      <c r="N983" s="14">
        <v>6046719.4000000004</v>
      </c>
      <c r="O983" s="107">
        <v>524497.06999999995</v>
      </c>
      <c r="P983" s="39"/>
      <c r="Q983" s="108"/>
    </row>
    <row r="984" spans="1:17" s="17" customFormat="1" ht="15.75" outlineLevel="1">
      <c r="A984" s="255"/>
      <c r="B984" s="122" t="s">
        <v>1266</v>
      </c>
      <c r="C984" s="190" t="s">
        <v>3176</v>
      </c>
      <c r="D984" s="130" t="s">
        <v>2896</v>
      </c>
      <c r="E984" s="91">
        <f t="shared" si="30"/>
        <v>2420</v>
      </c>
      <c r="F984" s="76"/>
      <c r="G984" s="21">
        <v>1429</v>
      </c>
      <c r="H984" s="108">
        <v>991</v>
      </c>
      <c r="I984" s="43">
        <v>5</v>
      </c>
      <c r="J984" s="9"/>
      <c r="K984" s="26" t="s">
        <v>20</v>
      </c>
      <c r="L984" s="106">
        <v>6046719.4000000004</v>
      </c>
      <c r="M984" s="14">
        <v>524497.06999999995</v>
      </c>
      <c r="N984" s="14">
        <v>6046471.7000000002</v>
      </c>
      <c r="O984" s="107">
        <v>526580.30000000005</v>
      </c>
      <c r="P984" s="39"/>
      <c r="Q984" s="108"/>
    </row>
    <row r="985" spans="1:17" s="17" customFormat="1" ht="15.75" outlineLevel="1">
      <c r="A985" s="255"/>
      <c r="B985" s="122" t="s">
        <v>1267</v>
      </c>
      <c r="C985" s="190" t="s">
        <v>3177</v>
      </c>
      <c r="D985" s="130" t="s">
        <v>2897</v>
      </c>
      <c r="E985" s="91">
        <f t="shared" si="30"/>
        <v>880</v>
      </c>
      <c r="F985" s="76"/>
      <c r="G985" s="21">
        <v>880</v>
      </c>
      <c r="H985" s="108"/>
      <c r="I985" s="43">
        <v>6</v>
      </c>
      <c r="J985" s="9"/>
      <c r="K985" s="26" t="s">
        <v>9</v>
      </c>
      <c r="L985" s="106">
        <v>6047611.5999999996</v>
      </c>
      <c r="M985" s="14">
        <v>526008.1</v>
      </c>
      <c r="N985" s="14">
        <v>6046885.2999999998</v>
      </c>
      <c r="O985" s="107">
        <v>525513.80000000005</v>
      </c>
      <c r="P985" s="39"/>
      <c r="Q985" s="108"/>
    </row>
    <row r="986" spans="1:17" s="17" customFormat="1" ht="15.75" outlineLevel="1">
      <c r="A986" s="255"/>
      <c r="B986" s="122" t="s">
        <v>1268</v>
      </c>
      <c r="C986" s="190" t="s">
        <v>3178</v>
      </c>
      <c r="D986" s="130" t="s">
        <v>2898</v>
      </c>
      <c r="E986" s="91">
        <f t="shared" si="30"/>
        <v>1322</v>
      </c>
      <c r="F986" s="76"/>
      <c r="G986" s="21">
        <v>1322</v>
      </c>
      <c r="H986" s="108"/>
      <c r="I986" s="43">
        <v>6</v>
      </c>
      <c r="J986" s="9"/>
      <c r="K986" s="26" t="s">
        <v>9</v>
      </c>
      <c r="L986" s="106">
        <v>6048881.2000000002</v>
      </c>
      <c r="M986" s="14">
        <v>526291.38</v>
      </c>
      <c r="N986" s="14">
        <v>6047611.5999999996</v>
      </c>
      <c r="O986" s="107">
        <v>526008.1</v>
      </c>
      <c r="P986" s="39"/>
      <c r="Q986" s="108"/>
    </row>
    <row r="987" spans="1:17" s="17" customFormat="1" ht="15.75" outlineLevel="1">
      <c r="A987" s="255"/>
      <c r="B987" s="122" t="s">
        <v>1269</v>
      </c>
      <c r="C987" s="13" t="s">
        <v>96</v>
      </c>
      <c r="D987" s="130" t="s">
        <v>3666</v>
      </c>
      <c r="E987" s="91">
        <f t="shared" si="30"/>
        <v>1553</v>
      </c>
      <c r="F987" s="76"/>
      <c r="G987" s="21">
        <v>1553</v>
      </c>
      <c r="H987" s="108"/>
      <c r="I987" s="189" t="s">
        <v>3249</v>
      </c>
      <c r="J987" s="9"/>
      <c r="K987" s="26" t="s">
        <v>20</v>
      </c>
      <c r="L987" s="106">
        <v>6048779</v>
      </c>
      <c r="M987" s="14">
        <v>524681.52</v>
      </c>
      <c r="N987" s="14">
        <v>6047871.2000000002</v>
      </c>
      <c r="O987" s="107">
        <v>525775.17000000004</v>
      </c>
      <c r="P987" s="39"/>
      <c r="Q987" s="108"/>
    </row>
    <row r="988" spans="1:17" s="17" customFormat="1" ht="15.75" outlineLevel="1">
      <c r="A988" s="255"/>
      <c r="B988" s="122" t="s">
        <v>1270</v>
      </c>
      <c r="C988" s="190" t="s">
        <v>3179</v>
      </c>
      <c r="D988" s="130" t="s">
        <v>2899</v>
      </c>
      <c r="E988" s="91">
        <f t="shared" si="30"/>
        <v>356</v>
      </c>
      <c r="F988" s="76"/>
      <c r="G988" s="21">
        <v>356</v>
      </c>
      <c r="H988" s="108"/>
      <c r="I988" s="43">
        <v>6</v>
      </c>
      <c r="J988" s="9"/>
      <c r="K988" s="26" t="s">
        <v>9</v>
      </c>
      <c r="L988" s="106">
        <v>6047871.2000000002</v>
      </c>
      <c r="M988" s="14">
        <v>525775.17000000004</v>
      </c>
      <c r="N988" s="14">
        <v>6047611.5999999996</v>
      </c>
      <c r="O988" s="107">
        <v>526008.1</v>
      </c>
      <c r="P988" s="39"/>
      <c r="Q988" s="108"/>
    </row>
    <row r="989" spans="1:17" s="17" customFormat="1" ht="15.75" outlineLevel="1">
      <c r="A989" s="255"/>
      <c r="B989" s="122" t="s">
        <v>1271</v>
      </c>
      <c r="C989" s="190" t="s">
        <v>3180</v>
      </c>
      <c r="D989" s="130" t="s">
        <v>2900</v>
      </c>
      <c r="E989" s="91">
        <f t="shared" si="30"/>
        <v>536</v>
      </c>
      <c r="F989" s="76"/>
      <c r="G989" s="21">
        <v>536</v>
      </c>
      <c r="H989" s="108"/>
      <c r="I989" s="43">
        <v>6</v>
      </c>
      <c r="J989" s="9"/>
      <c r="K989" s="26" t="s">
        <v>9</v>
      </c>
      <c r="L989" s="106">
        <v>6047611.5999999996</v>
      </c>
      <c r="M989" s="14">
        <v>526008.1</v>
      </c>
      <c r="N989" s="14">
        <v>6047225.2999999998</v>
      </c>
      <c r="O989" s="107">
        <v>526360.5</v>
      </c>
      <c r="P989" s="39"/>
      <c r="Q989" s="108"/>
    </row>
    <row r="990" spans="1:17" s="17" customFormat="1" ht="15.75" outlineLevel="1">
      <c r="A990" s="255"/>
      <c r="B990" s="122" t="s">
        <v>1272</v>
      </c>
      <c r="C990" s="190" t="s">
        <v>3181</v>
      </c>
      <c r="D990" s="130" t="s">
        <v>2901</v>
      </c>
      <c r="E990" s="91">
        <f t="shared" si="30"/>
        <v>673</v>
      </c>
      <c r="F990" s="76"/>
      <c r="G990" s="21">
        <v>673</v>
      </c>
      <c r="H990" s="108"/>
      <c r="I990" s="43">
        <v>6</v>
      </c>
      <c r="J990" s="9"/>
      <c r="K990" s="26" t="s">
        <v>9</v>
      </c>
      <c r="L990" s="106">
        <v>6047225.2999999998</v>
      </c>
      <c r="M990" s="14">
        <v>526360.5</v>
      </c>
      <c r="N990" s="14">
        <v>6046756.2000000002</v>
      </c>
      <c r="O990" s="107">
        <v>526817.85</v>
      </c>
      <c r="P990" s="39"/>
      <c r="Q990" s="108"/>
    </row>
    <row r="991" spans="1:17" s="17" customFormat="1" ht="15.75" outlineLevel="1">
      <c r="A991" s="255"/>
      <c r="B991" s="122" t="s">
        <v>1273</v>
      </c>
      <c r="C991" s="190" t="s">
        <v>3182</v>
      </c>
      <c r="D991" s="130" t="s">
        <v>2898</v>
      </c>
      <c r="E991" s="91">
        <f t="shared" si="30"/>
        <v>1066</v>
      </c>
      <c r="F991" s="76"/>
      <c r="G991" s="21"/>
      <c r="H991" s="108">
        <v>1066</v>
      </c>
      <c r="I991" s="43">
        <v>3</v>
      </c>
      <c r="J991" s="9"/>
      <c r="K991" s="26" t="s">
        <v>73</v>
      </c>
      <c r="L991" s="106">
        <v>6047225.2999999998</v>
      </c>
      <c r="M991" s="14">
        <v>526360.5</v>
      </c>
      <c r="N991" s="14">
        <v>6047994.0999999996</v>
      </c>
      <c r="O991" s="107">
        <v>526136.43999999994</v>
      </c>
      <c r="P991" s="39"/>
      <c r="Q991" s="108"/>
    </row>
    <row r="992" spans="1:17" s="17" customFormat="1" ht="15.75" outlineLevel="1">
      <c r="A992" s="255"/>
      <c r="B992" s="122" t="s">
        <v>1274</v>
      </c>
      <c r="C992" s="190" t="s">
        <v>3173</v>
      </c>
      <c r="D992" s="130" t="s">
        <v>2891</v>
      </c>
      <c r="E992" s="91">
        <f t="shared" si="30"/>
        <v>1150</v>
      </c>
      <c r="F992" s="76"/>
      <c r="G992" s="21">
        <v>1150</v>
      </c>
      <c r="H992" s="108"/>
      <c r="I992" s="43">
        <v>8</v>
      </c>
      <c r="J992" s="9"/>
      <c r="K992" s="26" t="s">
        <v>9</v>
      </c>
      <c r="L992" s="106">
        <v>6044919.2999999998</v>
      </c>
      <c r="M992" s="14">
        <v>524921.77</v>
      </c>
      <c r="N992" s="14">
        <v>6044406.2999999998</v>
      </c>
      <c r="O992" s="107">
        <v>525947.01</v>
      </c>
      <c r="P992" s="39"/>
      <c r="Q992" s="108"/>
    </row>
    <row r="993" spans="1:17" s="17" customFormat="1" ht="15.75" customHeight="1" outlineLevel="1">
      <c r="A993" s="255"/>
      <c r="B993" s="122" t="s">
        <v>1275</v>
      </c>
      <c r="C993" s="190" t="s">
        <v>3183</v>
      </c>
      <c r="D993" s="131" t="s">
        <v>2903</v>
      </c>
      <c r="E993" s="91">
        <f t="shared" si="30"/>
        <v>670</v>
      </c>
      <c r="F993" s="76"/>
      <c r="G993" s="21"/>
      <c r="H993" s="108">
        <v>670</v>
      </c>
      <c r="I993" s="43">
        <v>5</v>
      </c>
      <c r="J993" s="9"/>
      <c r="K993" s="26" t="s">
        <v>20</v>
      </c>
      <c r="L993" s="106">
        <v>6044919.2999999998</v>
      </c>
      <c r="M993" s="14">
        <v>524921.77</v>
      </c>
      <c r="N993" s="14">
        <v>6044360.5</v>
      </c>
      <c r="O993" s="107">
        <v>524575.12</v>
      </c>
      <c r="P993" s="39"/>
      <c r="Q993" s="108"/>
    </row>
    <row r="994" spans="1:17" s="17" customFormat="1" ht="15.75" outlineLevel="1">
      <c r="A994" s="255"/>
      <c r="B994" s="122" t="s">
        <v>1276</v>
      </c>
      <c r="C994" s="190" t="s">
        <v>3184</v>
      </c>
      <c r="D994" s="130" t="s">
        <v>2902</v>
      </c>
      <c r="E994" s="91">
        <f t="shared" si="30"/>
        <v>1249</v>
      </c>
      <c r="F994" s="76"/>
      <c r="G994" s="21"/>
      <c r="H994" s="108">
        <v>1249</v>
      </c>
      <c r="I994" s="43">
        <v>4</v>
      </c>
      <c r="J994" s="9"/>
      <c r="K994" s="26" t="s">
        <v>13</v>
      </c>
      <c r="L994" s="106">
        <v>6044524.5</v>
      </c>
      <c r="M994" s="14">
        <v>525736.02</v>
      </c>
      <c r="N994" s="14">
        <v>6044236.7999999998</v>
      </c>
      <c r="O994" s="107">
        <v>524782.25</v>
      </c>
      <c r="P994" s="39"/>
      <c r="Q994" s="108"/>
    </row>
    <row r="995" spans="1:17" s="17" customFormat="1" ht="15.75" outlineLevel="1">
      <c r="A995" s="255"/>
      <c r="B995" s="122" t="s">
        <v>1277</v>
      </c>
      <c r="C995" s="190" t="s">
        <v>3185</v>
      </c>
      <c r="D995" s="130" t="s">
        <v>2911</v>
      </c>
      <c r="E995" s="91">
        <f t="shared" si="30"/>
        <v>1442</v>
      </c>
      <c r="F995" s="76"/>
      <c r="G995" s="21">
        <v>1442</v>
      </c>
      <c r="H995" s="108"/>
      <c r="I995" s="43">
        <v>6</v>
      </c>
      <c r="J995" s="9"/>
      <c r="K995" s="26" t="s">
        <v>9</v>
      </c>
      <c r="L995" s="106">
        <v>6045148.0999999996</v>
      </c>
      <c r="M995" s="14">
        <v>523693.15</v>
      </c>
      <c r="N995" s="14">
        <v>6044236.7999999998</v>
      </c>
      <c r="O995" s="107">
        <v>524782.25</v>
      </c>
      <c r="P995" s="39"/>
      <c r="Q995" s="108"/>
    </row>
    <row r="996" spans="1:17" s="17" customFormat="1" ht="31.5" outlineLevel="1">
      <c r="A996" s="255"/>
      <c r="B996" s="122" t="s">
        <v>1278</v>
      </c>
      <c r="C996" s="190" t="s">
        <v>3186</v>
      </c>
      <c r="D996" s="131" t="s">
        <v>2904</v>
      </c>
      <c r="E996" s="91">
        <f t="shared" si="30"/>
        <v>307</v>
      </c>
      <c r="F996" s="76"/>
      <c r="G996" s="21"/>
      <c r="H996" s="108">
        <v>307</v>
      </c>
      <c r="I996" s="43">
        <v>4</v>
      </c>
      <c r="J996" s="9"/>
      <c r="K996" s="26" t="s">
        <v>13</v>
      </c>
      <c r="L996" s="106">
        <v>6044487.7000000002</v>
      </c>
      <c r="M996" s="14">
        <v>524639.44999999995</v>
      </c>
      <c r="N996" s="14">
        <v>6044236.7999999998</v>
      </c>
      <c r="O996" s="107">
        <v>524782.25</v>
      </c>
      <c r="P996" s="39"/>
      <c r="Q996" s="108"/>
    </row>
    <row r="997" spans="1:17" s="17" customFormat="1" ht="15.75" outlineLevel="1">
      <c r="A997" s="255"/>
      <c r="B997" s="122" t="s">
        <v>1279</v>
      </c>
      <c r="C997" s="190" t="s">
        <v>3187</v>
      </c>
      <c r="D997" s="130" t="s">
        <v>2905</v>
      </c>
      <c r="E997" s="91">
        <f t="shared" si="30"/>
        <v>1425</v>
      </c>
      <c r="F997" s="76"/>
      <c r="G997" s="21"/>
      <c r="H997" s="108">
        <v>1425</v>
      </c>
      <c r="I997" s="43">
        <v>3</v>
      </c>
      <c r="J997" s="9"/>
      <c r="K997" s="26" t="s">
        <v>73</v>
      </c>
      <c r="L997" s="106">
        <v>6044236.7999999998</v>
      </c>
      <c r="M997" s="14">
        <v>524782.25</v>
      </c>
      <c r="N997" s="14">
        <v>6043011.7000000002</v>
      </c>
      <c r="O997" s="107">
        <v>525434.94999999995</v>
      </c>
      <c r="P997" s="39"/>
      <c r="Q997" s="108"/>
    </row>
    <row r="998" spans="1:17" s="17" customFormat="1" ht="15.75" outlineLevel="1">
      <c r="A998" s="255"/>
      <c r="B998" s="122" t="s">
        <v>1280</v>
      </c>
      <c r="C998" s="190" t="s">
        <v>3188</v>
      </c>
      <c r="D998" s="130" t="s">
        <v>2906</v>
      </c>
      <c r="E998" s="91">
        <f t="shared" si="30"/>
        <v>1418</v>
      </c>
      <c r="F998" s="76"/>
      <c r="G998" s="21"/>
      <c r="H998" s="108">
        <v>1418</v>
      </c>
      <c r="I998" s="43">
        <v>5</v>
      </c>
      <c r="J998" s="9"/>
      <c r="K998" s="26" t="s">
        <v>20</v>
      </c>
      <c r="L998" s="106">
        <v>6044222</v>
      </c>
      <c r="M998" s="14">
        <v>524782.29</v>
      </c>
      <c r="N998" s="14">
        <v>6043512.9000000004</v>
      </c>
      <c r="O998" s="107">
        <v>523788.98</v>
      </c>
      <c r="P998" s="39"/>
      <c r="Q998" s="108"/>
    </row>
    <row r="999" spans="1:17" s="17" customFormat="1" ht="15.75" outlineLevel="1">
      <c r="A999" s="255"/>
      <c r="B999" s="122" t="s">
        <v>1281</v>
      </c>
      <c r="C999" s="190" t="s">
        <v>3189</v>
      </c>
      <c r="D999" s="130" t="s">
        <v>2912</v>
      </c>
      <c r="E999" s="91">
        <f t="shared" si="30"/>
        <v>648</v>
      </c>
      <c r="F999" s="76"/>
      <c r="G999" s="21"/>
      <c r="H999" s="108">
        <v>648</v>
      </c>
      <c r="I999" s="43">
        <v>4</v>
      </c>
      <c r="J999" s="9"/>
      <c r="K999" s="26" t="s">
        <v>13</v>
      </c>
      <c r="L999" s="106">
        <v>6044733.5</v>
      </c>
      <c r="M999" s="14">
        <v>524023.61</v>
      </c>
      <c r="N999" s="14">
        <v>6044116.0999999996</v>
      </c>
      <c r="O999" s="107">
        <v>524105.52</v>
      </c>
      <c r="P999" s="39"/>
      <c r="Q999" s="108"/>
    </row>
    <row r="1000" spans="1:17" s="17" customFormat="1" ht="15.75" outlineLevel="1">
      <c r="A1000" s="255"/>
      <c r="B1000" s="122" t="s">
        <v>1282</v>
      </c>
      <c r="C1000" s="190" t="s">
        <v>3190</v>
      </c>
      <c r="D1000" s="130" t="s">
        <v>2907</v>
      </c>
      <c r="E1000" s="91">
        <f t="shared" si="30"/>
        <v>1022</v>
      </c>
      <c r="F1000" s="76"/>
      <c r="G1000" s="21"/>
      <c r="H1000" s="108">
        <v>1022</v>
      </c>
      <c r="I1000" s="43">
        <v>4</v>
      </c>
      <c r="J1000" s="9"/>
      <c r="K1000" s="26" t="s">
        <v>13</v>
      </c>
      <c r="L1000" s="106">
        <v>6045065</v>
      </c>
      <c r="M1000" s="14">
        <v>523051.14</v>
      </c>
      <c r="N1000" s="14">
        <v>6044175.2000000002</v>
      </c>
      <c r="O1000" s="107">
        <v>523260.99</v>
      </c>
      <c r="P1000" s="39"/>
      <c r="Q1000" s="108"/>
    </row>
    <row r="1001" spans="1:17" s="17" customFormat="1" ht="15.75" outlineLevel="1">
      <c r="A1001" s="255"/>
      <c r="B1001" s="122" t="s">
        <v>1283</v>
      </c>
      <c r="C1001" s="190" t="s">
        <v>3191</v>
      </c>
      <c r="D1001" s="130" t="s">
        <v>2908</v>
      </c>
      <c r="E1001" s="91">
        <f t="shared" si="30"/>
        <v>657</v>
      </c>
      <c r="F1001" s="76"/>
      <c r="G1001" s="21">
        <v>657</v>
      </c>
      <c r="H1001" s="108"/>
      <c r="I1001" s="43">
        <v>5</v>
      </c>
      <c r="J1001" s="9"/>
      <c r="K1001" s="26" t="s">
        <v>20</v>
      </c>
      <c r="L1001" s="106">
        <v>6045086.7999999998</v>
      </c>
      <c r="M1001" s="14">
        <v>521547.6</v>
      </c>
      <c r="N1001" s="14">
        <v>6044872.2999999998</v>
      </c>
      <c r="O1001" s="107">
        <v>520942.05</v>
      </c>
      <c r="P1001" s="39"/>
      <c r="Q1001" s="108"/>
    </row>
    <row r="1002" spans="1:17" s="17" customFormat="1" ht="15.75" outlineLevel="1">
      <c r="A1002" s="255"/>
      <c r="B1002" s="122" t="s">
        <v>1284</v>
      </c>
      <c r="C1002" s="13" t="s">
        <v>139</v>
      </c>
      <c r="D1002" s="130" t="s">
        <v>2893</v>
      </c>
      <c r="E1002" s="91">
        <f t="shared" si="30"/>
        <v>300</v>
      </c>
      <c r="F1002" s="76">
        <v>300</v>
      </c>
      <c r="G1002" s="21"/>
      <c r="H1002" s="108"/>
      <c r="I1002" s="189" t="s">
        <v>3262</v>
      </c>
      <c r="J1002" s="9"/>
      <c r="K1002" s="26" t="s">
        <v>20</v>
      </c>
      <c r="L1002" s="106">
        <v>6044922.5999999996</v>
      </c>
      <c r="M1002" s="14">
        <v>521587.54</v>
      </c>
      <c r="N1002" s="14">
        <v>6044832.7999999998</v>
      </c>
      <c r="O1002" s="107">
        <v>521779.85</v>
      </c>
      <c r="P1002" s="39"/>
      <c r="Q1002" s="108"/>
    </row>
    <row r="1003" spans="1:17" s="17" customFormat="1" ht="15.75" outlineLevel="1">
      <c r="A1003" s="255"/>
      <c r="B1003" s="122" t="s">
        <v>1285</v>
      </c>
      <c r="C1003" s="13" t="s">
        <v>377</v>
      </c>
      <c r="D1003" s="130" t="s">
        <v>2893</v>
      </c>
      <c r="E1003" s="91">
        <f t="shared" si="30"/>
        <v>704</v>
      </c>
      <c r="F1003" s="76">
        <v>293</v>
      </c>
      <c r="G1003" s="21">
        <v>411</v>
      </c>
      <c r="H1003" s="108"/>
      <c r="I1003" s="189" t="s">
        <v>3393</v>
      </c>
      <c r="J1003" s="9"/>
      <c r="K1003" s="26" t="s">
        <v>20</v>
      </c>
      <c r="L1003" s="106">
        <v>6044872</v>
      </c>
      <c r="M1003" s="14">
        <v>521917.75</v>
      </c>
      <c r="N1003" s="14">
        <v>6044178.9000000004</v>
      </c>
      <c r="O1003" s="107">
        <v>521935.11</v>
      </c>
      <c r="P1003" s="39"/>
      <c r="Q1003" s="108"/>
    </row>
    <row r="1004" spans="1:17" s="17" customFormat="1" ht="15.75" outlineLevel="1">
      <c r="A1004" s="255"/>
      <c r="B1004" s="122" t="s">
        <v>1286</v>
      </c>
      <c r="C1004" s="13" t="s">
        <v>1287</v>
      </c>
      <c r="D1004" s="130" t="s">
        <v>2893</v>
      </c>
      <c r="E1004" s="91">
        <f t="shared" si="30"/>
        <v>404</v>
      </c>
      <c r="F1004" s="76">
        <v>404</v>
      </c>
      <c r="G1004" s="21"/>
      <c r="H1004" s="108"/>
      <c r="I1004" s="43">
        <v>37745</v>
      </c>
      <c r="J1004" s="9"/>
      <c r="K1004" s="26" t="s">
        <v>20</v>
      </c>
      <c r="L1004" s="106">
        <v>6044787.0999999996</v>
      </c>
      <c r="M1004" s="14">
        <v>521631.39</v>
      </c>
      <c r="N1004" s="14">
        <v>6044391</v>
      </c>
      <c r="O1004" s="107">
        <v>521707.5</v>
      </c>
      <c r="P1004" s="39"/>
      <c r="Q1004" s="108"/>
    </row>
    <row r="1005" spans="1:17" s="17" customFormat="1" ht="15.75" outlineLevel="1">
      <c r="A1005" s="255"/>
      <c r="B1005" s="122" t="s">
        <v>1288</v>
      </c>
      <c r="C1005" s="13" t="s">
        <v>1289</v>
      </c>
      <c r="D1005" s="130" t="s">
        <v>2893</v>
      </c>
      <c r="E1005" s="91">
        <f t="shared" si="30"/>
        <v>257</v>
      </c>
      <c r="F1005" s="76"/>
      <c r="G1005" s="21">
        <v>257</v>
      </c>
      <c r="H1005" s="108"/>
      <c r="I1005" s="43">
        <v>4</v>
      </c>
      <c r="J1005" s="9"/>
      <c r="K1005" s="26" t="s">
        <v>20</v>
      </c>
      <c r="L1005" s="106">
        <v>6044640</v>
      </c>
      <c r="M1005" s="14">
        <v>521663.27</v>
      </c>
      <c r="N1005" s="14">
        <v>6044701.7000000002</v>
      </c>
      <c r="O1005" s="107">
        <v>521912.09</v>
      </c>
      <c r="P1005" s="39"/>
      <c r="Q1005" s="108"/>
    </row>
    <row r="1006" spans="1:17" s="17" customFormat="1" ht="15.75" outlineLevel="1">
      <c r="A1006" s="255"/>
      <c r="B1006" s="122" t="s">
        <v>1290</v>
      </c>
      <c r="C1006" s="13" t="s">
        <v>863</v>
      </c>
      <c r="D1006" s="130" t="s">
        <v>2893</v>
      </c>
      <c r="E1006" s="91">
        <f t="shared" si="30"/>
        <v>154</v>
      </c>
      <c r="F1006" s="76">
        <v>154</v>
      </c>
      <c r="G1006" s="21"/>
      <c r="H1006" s="108"/>
      <c r="I1006" s="189" t="s">
        <v>3262</v>
      </c>
      <c r="J1006" s="9"/>
      <c r="K1006" s="26" t="s">
        <v>20</v>
      </c>
      <c r="L1006" s="106">
        <v>6044827.0999999996</v>
      </c>
      <c r="M1006" s="14">
        <v>521761.65</v>
      </c>
      <c r="N1006" s="14">
        <v>6044677.2999999998</v>
      </c>
      <c r="O1006" s="107">
        <v>521796.52</v>
      </c>
      <c r="P1006" s="39"/>
      <c r="Q1006" s="108"/>
    </row>
    <row r="1007" spans="1:17" s="17" customFormat="1" ht="15.75" outlineLevel="1">
      <c r="A1007" s="255"/>
      <c r="B1007" s="122" t="s">
        <v>1291</v>
      </c>
      <c r="C1007" s="13" t="s">
        <v>233</v>
      </c>
      <c r="D1007" s="130" t="s">
        <v>2893</v>
      </c>
      <c r="E1007" s="91">
        <f t="shared" si="30"/>
        <v>214</v>
      </c>
      <c r="F1007" s="76">
        <v>214</v>
      </c>
      <c r="G1007" s="21"/>
      <c r="H1007" s="108"/>
      <c r="I1007" s="43">
        <v>4</v>
      </c>
      <c r="J1007" s="9"/>
      <c r="K1007" s="26" t="s">
        <v>20</v>
      </c>
      <c r="L1007" s="106">
        <v>6044516.9000000004</v>
      </c>
      <c r="M1007" s="14">
        <v>521684.75</v>
      </c>
      <c r="N1007" s="14">
        <v>6044584.9000000004</v>
      </c>
      <c r="O1007" s="107">
        <v>521887.78</v>
      </c>
      <c r="P1007" s="39"/>
      <c r="Q1007" s="108"/>
    </row>
    <row r="1008" spans="1:17" s="17" customFormat="1" ht="15.75" outlineLevel="1">
      <c r="A1008" s="255"/>
      <c r="B1008" s="122" t="s">
        <v>1292</v>
      </c>
      <c r="C1008" s="13" t="s">
        <v>324</v>
      </c>
      <c r="D1008" s="130" t="s">
        <v>2909</v>
      </c>
      <c r="E1008" s="91">
        <f t="shared" si="30"/>
        <v>398</v>
      </c>
      <c r="F1008" s="76">
        <v>398</v>
      </c>
      <c r="G1008" s="21"/>
      <c r="H1008" s="108"/>
      <c r="I1008" s="189" t="s">
        <v>3423</v>
      </c>
      <c r="J1008" s="9"/>
      <c r="K1008" s="26" t="s">
        <v>20</v>
      </c>
      <c r="L1008" s="106">
        <v>6044516.9000000004</v>
      </c>
      <c r="M1008" s="14">
        <v>521684.75</v>
      </c>
      <c r="N1008" s="14">
        <v>6044450.2999999998</v>
      </c>
      <c r="O1008" s="107">
        <v>521292.21</v>
      </c>
      <c r="P1008" s="39"/>
      <c r="Q1008" s="108"/>
    </row>
    <row r="1009" spans="1:17" s="17" customFormat="1" ht="15.75" outlineLevel="1">
      <c r="A1009" s="255"/>
      <c r="B1009" s="122" t="s">
        <v>1293</v>
      </c>
      <c r="C1009" s="13" t="s">
        <v>1142</v>
      </c>
      <c r="D1009" s="130" t="s">
        <v>2909</v>
      </c>
      <c r="E1009" s="91">
        <f t="shared" si="30"/>
        <v>624</v>
      </c>
      <c r="F1009" s="76">
        <v>475</v>
      </c>
      <c r="G1009" s="21">
        <v>149</v>
      </c>
      <c r="H1009" s="108"/>
      <c r="I1009" s="43">
        <v>3.5</v>
      </c>
      <c r="J1009" s="9"/>
      <c r="K1009" s="26" t="s">
        <v>20</v>
      </c>
      <c r="L1009" s="106">
        <v>6044670.5</v>
      </c>
      <c r="M1009" s="14">
        <v>521241.34</v>
      </c>
      <c r="N1009" s="14">
        <v>6044053.5</v>
      </c>
      <c r="O1009" s="107">
        <v>521274.47</v>
      </c>
      <c r="P1009" s="39"/>
      <c r="Q1009" s="108"/>
    </row>
    <row r="1010" spans="1:17" s="17" customFormat="1" ht="15.75" outlineLevel="1">
      <c r="A1010" s="255"/>
      <c r="B1010" s="122" t="s">
        <v>1294</v>
      </c>
      <c r="C1010" s="13" t="s">
        <v>237</v>
      </c>
      <c r="D1010" s="130" t="s">
        <v>2910</v>
      </c>
      <c r="E1010" s="91">
        <f t="shared" si="30"/>
        <v>828</v>
      </c>
      <c r="F1010" s="76"/>
      <c r="G1010" s="21">
        <v>828</v>
      </c>
      <c r="H1010" s="108"/>
      <c r="I1010" s="43">
        <v>7</v>
      </c>
      <c r="J1010" s="9"/>
      <c r="K1010" s="26" t="s">
        <v>9</v>
      </c>
      <c r="L1010" s="106">
        <v>6044615.2999999998</v>
      </c>
      <c r="M1010" s="14">
        <v>521058.29</v>
      </c>
      <c r="N1010" s="14">
        <v>6044330</v>
      </c>
      <c r="O1010" s="107">
        <v>520284.06</v>
      </c>
      <c r="P1010" s="39"/>
      <c r="Q1010" s="108"/>
    </row>
    <row r="1011" spans="1:17" s="17" customFormat="1" ht="15.75" outlineLevel="1">
      <c r="A1011" s="255"/>
      <c r="B1011" s="122" t="s">
        <v>1295</v>
      </c>
      <c r="C1011" s="13" t="s">
        <v>1296</v>
      </c>
      <c r="D1011" s="130" t="s">
        <v>2909</v>
      </c>
      <c r="E1011" s="91">
        <f t="shared" si="30"/>
        <v>500</v>
      </c>
      <c r="F1011" s="76"/>
      <c r="G1011" s="21">
        <v>500</v>
      </c>
      <c r="H1011" s="108"/>
      <c r="I1011" s="43">
        <v>3.5</v>
      </c>
      <c r="J1011" s="9"/>
      <c r="K1011" s="26" t="s">
        <v>20</v>
      </c>
      <c r="L1011" s="106">
        <v>6044483.4000000004</v>
      </c>
      <c r="M1011" s="14">
        <v>520649.76</v>
      </c>
      <c r="N1011" s="14">
        <v>6044554.2000000002</v>
      </c>
      <c r="O1011" s="107">
        <v>520859.4</v>
      </c>
      <c r="P1011" s="39"/>
      <c r="Q1011" s="108"/>
    </row>
    <row r="1012" spans="1:17" s="17" customFormat="1" ht="15.75" outlineLevel="1">
      <c r="A1012" s="255"/>
      <c r="B1012" s="122" t="s">
        <v>1297</v>
      </c>
      <c r="C1012" s="13" t="s">
        <v>106</v>
      </c>
      <c r="D1012" s="130" t="s">
        <v>2909</v>
      </c>
      <c r="E1012" s="91">
        <f t="shared" si="30"/>
        <v>219</v>
      </c>
      <c r="F1012" s="76"/>
      <c r="G1012" s="21">
        <v>219</v>
      </c>
      <c r="H1012" s="108"/>
      <c r="I1012" s="43">
        <v>4</v>
      </c>
      <c r="J1012" s="9"/>
      <c r="K1012" s="26" t="s">
        <v>20</v>
      </c>
      <c r="L1012" s="106">
        <v>6044419.0999999996</v>
      </c>
      <c r="M1012" s="14">
        <v>520496.56</v>
      </c>
      <c r="N1012" s="14">
        <v>6044235.9000000004</v>
      </c>
      <c r="O1012" s="107">
        <v>520613.17</v>
      </c>
      <c r="P1012" s="39"/>
      <c r="Q1012" s="108"/>
    </row>
    <row r="1013" spans="1:17" s="17" customFormat="1" ht="15.75" outlineLevel="1">
      <c r="A1013" s="255"/>
      <c r="B1013" s="122" t="s">
        <v>1298</v>
      </c>
      <c r="C1013" s="190" t="s">
        <v>3192</v>
      </c>
      <c r="D1013" s="130" t="s">
        <v>2913</v>
      </c>
      <c r="E1013" s="91">
        <f t="shared" si="30"/>
        <v>2657</v>
      </c>
      <c r="F1013" s="76"/>
      <c r="G1013" s="21">
        <v>2657</v>
      </c>
      <c r="H1013" s="108"/>
      <c r="I1013" s="43">
        <v>7</v>
      </c>
      <c r="J1013" s="9"/>
      <c r="K1013" s="26" t="s">
        <v>9</v>
      </c>
      <c r="L1013" s="106">
        <v>6044330</v>
      </c>
      <c r="M1013" s="14">
        <v>520284.06</v>
      </c>
      <c r="N1013" s="14">
        <v>6044055.0999999996</v>
      </c>
      <c r="O1013" s="107">
        <v>517715.88</v>
      </c>
      <c r="P1013" s="39"/>
      <c r="Q1013" s="108"/>
    </row>
    <row r="1014" spans="1:17" s="17" customFormat="1" ht="15.75" outlineLevel="1">
      <c r="A1014" s="255"/>
      <c r="B1014" s="122" t="s">
        <v>1299</v>
      </c>
      <c r="C1014" s="190" t="s">
        <v>3193</v>
      </c>
      <c r="D1014" s="130" t="s">
        <v>2914</v>
      </c>
      <c r="E1014" s="91">
        <f t="shared" si="30"/>
        <v>187</v>
      </c>
      <c r="F1014" s="76"/>
      <c r="G1014" s="21"/>
      <c r="H1014" s="108">
        <v>187</v>
      </c>
      <c r="I1014" s="189" t="s">
        <v>3394</v>
      </c>
      <c r="J1014" s="9"/>
      <c r="K1014" s="26" t="s">
        <v>73</v>
      </c>
      <c r="L1014" s="106">
        <v>6044149.2999999998</v>
      </c>
      <c r="M1014" s="14">
        <v>519189.88</v>
      </c>
      <c r="N1014" s="14">
        <v>6043963</v>
      </c>
      <c r="O1014" s="107">
        <v>519174.36</v>
      </c>
      <c r="P1014" s="39"/>
      <c r="Q1014" s="108"/>
    </row>
    <row r="1015" spans="1:17" s="17" customFormat="1" ht="16.5" outlineLevel="1" thickBot="1">
      <c r="A1015" s="256"/>
      <c r="B1015" s="126" t="s">
        <v>1300</v>
      </c>
      <c r="C1015" s="128" t="s">
        <v>3194</v>
      </c>
      <c r="D1015" s="132" t="s">
        <v>2915</v>
      </c>
      <c r="E1015" s="91">
        <f t="shared" si="30"/>
        <v>1723</v>
      </c>
      <c r="F1015" s="145"/>
      <c r="G1015" s="146"/>
      <c r="H1015" s="41">
        <v>1723</v>
      </c>
      <c r="I1015" s="66">
        <v>4</v>
      </c>
      <c r="J1015" s="67"/>
      <c r="K1015" s="68" t="s">
        <v>13</v>
      </c>
      <c r="L1015" s="69">
        <v>6044077.2000000002</v>
      </c>
      <c r="M1015" s="67">
        <v>519786</v>
      </c>
      <c r="N1015" s="67">
        <v>6045519.4000000004</v>
      </c>
      <c r="O1015" s="70">
        <v>519312</v>
      </c>
      <c r="P1015" s="71"/>
      <c r="Q1015" s="72"/>
    </row>
    <row r="1016" spans="1:17" s="17" customFormat="1" ht="32.25" thickBot="1">
      <c r="A1016" s="148" t="s">
        <v>1095</v>
      </c>
      <c r="B1016" s="279" t="s">
        <v>2691</v>
      </c>
      <c r="C1016" s="280"/>
      <c r="D1016" s="281"/>
      <c r="E1016" s="149">
        <f>SUM(E828:E1015)</f>
        <v>209719</v>
      </c>
      <c r="F1016" s="150">
        <f>SUM(F828:F1015)</f>
        <v>12207</v>
      </c>
      <c r="G1016" s="151">
        <f>SUM(G828:G1015)</f>
        <v>134433</v>
      </c>
      <c r="H1016" s="152">
        <f>SUM(H828:H1015)</f>
        <v>63079</v>
      </c>
      <c r="I1016" s="240"/>
      <c r="J1016" s="241"/>
      <c r="K1016" s="241"/>
      <c r="L1016" s="241"/>
      <c r="M1016" s="241"/>
      <c r="N1016" s="241"/>
      <c r="O1016" s="241"/>
      <c r="P1016" s="153"/>
      <c r="Q1016" s="154"/>
    </row>
    <row r="1017" spans="1:17" s="17" customFormat="1" ht="15.75" customHeight="1" outlineLevel="1">
      <c r="A1017" s="226" t="s">
        <v>1301</v>
      </c>
      <c r="B1017" s="121" t="s">
        <v>1302</v>
      </c>
      <c r="C1017" s="127" t="s">
        <v>882</v>
      </c>
      <c r="D1017" s="110" t="s">
        <v>2609</v>
      </c>
      <c r="E1017" s="92">
        <f t="shared" ref="E1017:E1024" si="31">SUM(F1017:H1017)</f>
        <v>533</v>
      </c>
      <c r="F1017" s="35">
        <v>533</v>
      </c>
      <c r="G1017" s="51"/>
      <c r="H1017" s="52"/>
      <c r="I1017" s="42">
        <v>3.28</v>
      </c>
      <c r="J1017" s="23">
        <v>10.18</v>
      </c>
      <c r="K1017" s="25" t="s">
        <v>2058</v>
      </c>
      <c r="L1017" s="78">
        <v>6069780.4100000001</v>
      </c>
      <c r="M1017" s="79">
        <v>481784.81</v>
      </c>
      <c r="N1017" s="79">
        <v>6070044.9699999997</v>
      </c>
      <c r="O1017" s="80">
        <v>482239.03</v>
      </c>
      <c r="P1017" s="35" t="s">
        <v>2038</v>
      </c>
      <c r="Q1017" s="36">
        <v>440053182855</v>
      </c>
    </row>
    <row r="1018" spans="1:17" s="17" customFormat="1" ht="15.75" customHeight="1" outlineLevel="1">
      <c r="A1018" s="227"/>
      <c r="B1018" s="248" t="s">
        <v>1303</v>
      </c>
      <c r="C1018" s="249" t="s">
        <v>915</v>
      </c>
      <c r="D1018" s="212" t="s">
        <v>2609</v>
      </c>
      <c r="E1018" s="230">
        <f>SUM(F1018:H1019)</f>
        <v>171</v>
      </c>
      <c r="F1018" s="39">
        <v>68</v>
      </c>
      <c r="G1018" s="12"/>
      <c r="H1018" s="53"/>
      <c r="I1018" s="43">
        <v>4.1399999999999997</v>
      </c>
      <c r="J1018" s="9">
        <v>9.86</v>
      </c>
      <c r="K1018" s="26" t="s">
        <v>2058</v>
      </c>
      <c r="L1018" s="106">
        <v>6069851.5499999998</v>
      </c>
      <c r="M1018" s="14">
        <v>482106.21</v>
      </c>
      <c r="N1018" s="14">
        <v>6069909.7300000004</v>
      </c>
      <c r="O1018" s="107">
        <v>482071.34</v>
      </c>
      <c r="P1018" s="228" t="s">
        <v>2039</v>
      </c>
      <c r="Q1018" s="108">
        <v>440053183030</v>
      </c>
    </row>
    <row r="1019" spans="1:17" s="17" customFormat="1" ht="15.75" outlineLevel="1">
      <c r="A1019" s="227"/>
      <c r="B1019" s="248"/>
      <c r="C1019" s="249"/>
      <c r="D1019" s="214"/>
      <c r="E1019" s="230"/>
      <c r="F1019" s="39">
        <v>103</v>
      </c>
      <c r="G1019" s="12"/>
      <c r="H1019" s="53"/>
      <c r="I1019" s="43">
        <v>4.07</v>
      </c>
      <c r="J1019" s="9">
        <v>8.8699999999999992</v>
      </c>
      <c r="K1019" s="26" t="s">
        <v>2058</v>
      </c>
      <c r="L1019" s="106">
        <v>6069917.1799999997</v>
      </c>
      <c r="M1019" s="14">
        <v>482065.79</v>
      </c>
      <c r="N1019" s="14">
        <v>6069993.9100000001</v>
      </c>
      <c r="O1019" s="107">
        <v>482000.8</v>
      </c>
      <c r="P1019" s="228"/>
      <c r="Q1019" s="108">
        <v>440053182052</v>
      </c>
    </row>
    <row r="1020" spans="1:17" s="17" customFormat="1" ht="15.75" outlineLevel="1">
      <c r="A1020" s="227"/>
      <c r="B1020" s="122" t="s">
        <v>1304</v>
      </c>
      <c r="C1020" s="13" t="s">
        <v>261</v>
      </c>
      <c r="D1020" s="111" t="s">
        <v>2609</v>
      </c>
      <c r="E1020" s="75">
        <f t="shared" si="31"/>
        <v>148</v>
      </c>
      <c r="F1020" s="39"/>
      <c r="G1020" s="12">
        <v>148</v>
      </c>
      <c r="H1020" s="53"/>
      <c r="I1020" s="43">
        <v>4</v>
      </c>
      <c r="J1020" s="9"/>
      <c r="K1020" s="26" t="s">
        <v>9</v>
      </c>
      <c r="L1020" s="106">
        <v>6069822.2999999998</v>
      </c>
      <c r="M1020" s="14">
        <v>481839.06</v>
      </c>
      <c r="N1020" s="14">
        <v>6069966.9000000004</v>
      </c>
      <c r="O1020" s="107">
        <v>481852.99</v>
      </c>
      <c r="P1020" s="39"/>
      <c r="Q1020" s="108"/>
    </row>
    <row r="1021" spans="1:17" s="17" customFormat="1" ht="15.75" outlineLevel="1">
      <c r="A1021" s="227"/>
      <c r="B1021" s="122" t="s">
        <v>1305</v>
      </c>
      <c r="C1021" s="13" t="s">
        <v>30</v>
      </c>
      <c r="D1021" s="111" t="s">
        <v>2609</v>
      </c>
      <c r="E1021" s="75">
        <f t="shared" si="31"/>
        <v>366</v>
      </c>
      <c r="F1021" s="39"/>
      <c r="G1021" s="12">
        <v>366</v>
      </c>
      <c r="H1021" s="53"/>
      <c r="I1021" s="189" t="s">
        <v>3262</v>
      </c>
      <c r="J1021" s="9"/>
      <c r="K1021" s="26" t="s">
        <v>9</v>
      </c>
      <c r="L1021" s="106">
        <v>6070008.5999999996</v>
      </c>
      <c r="M1021" s="14">
        <v>482186.91</v>
      </c>
      <c r="N1021" s="14">
        <v>6070207.5999999996</v>
      </c>
      <c r="O1021" s="107">
        <v>482284.75</v>
      </c>
      <c r="P1021" s="39"/>
      <c r="Q1021" s="108"/>
    </row>
    <row r="1022" spans="1:17" s="17" customFormat="1" ht="15.75" outlineLevel="1">
      <c r="A1022" s="227"/>
      <c r="B1022" s="122" t="s">
        <v>1306</v>
      </c>
      <c r="C1022" s="13" t="s">
        <v>732</v>
      </c>
      <c r="D1022" s="111" t="s">
        <v>2609</v>
      </c>
      <c r="E1022" s="75">
        <f t="shared" si="31"/>
        <v>245</v>
      </c>
      <c r="F1022" s="39">
        <v>245</v>
      </c>
      <c r="G1022" s="12"/>
      <c r="H1022" s="53"/>
      <c r="I1022" s="189" t="s">
        <v>3262</v>
      </c>
      <c r="J1022" s="9"/>
      <c r="K1022" s="26" t="s">
        <v>9</v>
      </c>
      <c r="L1022" s="106">
        <v>6069952.5</v>
      </c>
      <c r="M1022" s="14">
        <v>481610.98</v>
      </c>
      <c r="N1022" s="14">
        <v>6070060.7000000002</v>
      </c>
      <c r="O1022" s="107">
        <v>481783.13</v>
      </c>
      <c r="P1022" s="39"/>
      <c r="Q1022" s="108"/>
    </row>
    <row r="1023" spans="1:17" s="17" customFormat="1" ht="15.75" outlineLevel="1">
      <c r="A1023" s="227"/>
      <c r="B1023" s="122" t="s">
        <v>1307</v>
      </c>
      <c r="C1023" s="13" t="s">
        <v>708</v>
      </c>
      <c r="D1023" s="111" t="s">
        <v>2609</v>
      </c>
      <c r="E1023" s="75">
        <f t="shared" si="31"/>
        <v>835</v>
      </c>
      <c r="F1023" s="39">
        <v>577</v>
      </c>
      <c r="G1023" s="12">
        <v>258</v>
      </c>
      <c r="H1023" s="53"/>
      <c r="I1023" s="189" t="s">
        <v>3395</v>
      </c>
      <c r="J1023" s="9">
        <v>10</v>
      </c>
      <c r="K1023" s="26" t="s">
        <v>2058</v>
      </c>
      <c r="L1023" s="106">
        <v>6070211.7800000003</v>
      </c>
      <c r="M1023" s="14">
        <v>481488.5</v>
      </c>
      <c r="N1023" s="14">
        <v>6070377.8200000003</v>
      </c>
      <c r="O1023" s="107">
        <v>482304.47</v>
      </c>
      <c r="P1023" s="39" t="s">
        <v>2410</v>
      </c>
      <c r="Q1023" s="108">
        <v>440055450336</v>
      </c>
    </row>
    <row r="1024" spans="1:17" s="17" customFormat="1" ht="15.75" outlineLevel="1">
      <c r="A1024" s="227"/>
      <c r="B1024" s="122" t="s">
        <v>1308</v>
      </c>
      <c r="C1024" s="13" t="s">
        <v>47</v>
      </c>
      <c r="D1024" s="111" t="s">
        <v>2609</v>
      </c>
      <c r="E1024" s="75">
        <f t="shared" si="31"/>
        <v>187</v>
      </c>
      <c r="F1024" s="39"/>
      <c r="G1024" s="12">
        <v>187</v>
      </c>
      <c r="H1024" s="53"/>
      <c r="I1024" s="189" t="s">
        <v>3249</v>
      </c>
      <c r="J1024" s="9"/>
      <c r="K1024" s="26" t="s">
        <v>9</v>
      </c>
      <c r="L1024" s="106">
        <v>6070207.7999999998</v>
      </c>
      <c r="M1024" s="14">
        <v>482738.91</v>
      </c>
      <c r="N1024" s="14">
        <v>6070270.2000000002</v>
      </c>
      <c r="O1024" s="107">
        <v>482610.88</v>
      </c>
      <c r="P1024" s="39"/>
      <c r="Q1024" s="108"/>
    </row>
    <row r="1025" spans="1:17" s="17" customFormat="1" ht="15.75" outlineLevel="1">
      <c r="A1025" s="227"/>
      <c r="B1025" s="122" t="s">
        <v>1309</v>
      </c>
      <c r="C1025" s="13" t="s">
        <v>1310</v>
      </c>
      <c r="D1025" s="111" t="s">
        <v>2609</v>
      </c>
      <c r="E1025" s="75">
        <f t="shared" ref="E1025:E1086" si="32">SUM(F1025:H1025)</f>
        <v>288</v>
      </c>
      <c r="F1025" s="39"/>
      <c r="G1025" s="12"/>
      <c r="H1025" s="53">
        <v>288</v>
      </c>
      <c r="I1025" s="43">
        <v>2.78</v>
      </c>
      <c r="J1025" s="9">
        <v>5.14</v>
      </c>
      <c r="K1025" s="26" t="s">
        <v>2058</v>
      </c>
      <c r="L1025" s="106">
        <v>6070599.4900000002</v>
      </c>
      <c r="M1025" s="14">
        <v>483389.79</v>
      </c>
      <c r="N1025" s="14">
        <v>6070676</v>
      </c>
      <c r="O1025" s="107">
        <v>483172.19</v>
      </c>
      <c r="P1025" s="39" t="s">
        <v>2040</v>
      </c>
      <c r="Q1025" s="108">
        <v>440053086005</v>
      </c>
    </row>
    <row r="1026" spans="1:17" s="17" customFormat="1" ht="15.75" outlineLevel="1">
      <c r="A1026" s="227"/>
      <c r="B1026" s="122" t="s">
        <v>1311</v>
      </c>
      <c r="C1026" s="13" t="s">
        <v>1312</v>
      </c>
      <c r="D1026" s="111" t="s">
        <v>2609</v>
      </c>
      <c r="E1026" s="75">
        <f t="shared" si="32"/>
        <v>410</v>
      </c>
      <c r="F1026" s="39"/>
      <c r="G1026" s="12">
        <v>410</v>
      </c>
      <c r="H1026" s="53"/>
      <c r="I1026" s="43">
        <v>5</v>
      </c>
      <c r="J1026" s="9"/>
      <c r="K1026" s="26" t="s">
        <v>20</v>
      </c>
      <c r="L1026" s="106">
        <v>6070641.7999999998</v>
      </c>
      <c r="M1026" s="14">
        <v>482350.73</v>
      </c>
      <c r="N1026" s="14">
        <v>6070623</v>
      </c>
      <c r="O1026" s="107">
        <v>482758.38</v>
      </c>
      <c r="P1026" s="39"/>
      <c r="Q1026" s="108"/>
    </row>
    <row r="1027" spans="1:17" s="17" customFormat="1" ht="15.75" outlineLevel="1">
      <c r="A1027" s="227"/>
      <c r="B1027" s="122" t="s">
        <v>1313</v>
      </c>
      <c r="C1027" s="13" t="s">
        <v>263</v>
      </c>
      <c r="D1027" s="111" t="s">
        <v>2609</v>
      </c>
      <c r="E1027" s="75">
        <f t="shared" si="32"/>
        <v>176</v>
      </c>
      <c r="F1027" s="39">
        <v>176</v>
      </c>
      <c r="G1027" s="12"/>
      <c r="H1027" s="53"/>
      <c r="I1027" s="43">
        <v>3.24</v>
      </c>
      <c r="J1027" s="9">
        <v>8</v>
      </c>
      <c r="K1027" s="26" t="s">
        <v>2058</v>
      </c>
      <c r="L1027" s="106">
        <v>6070419.6699999999</v>
      </c>
      <c r="M1027" s="14">
        <v>483492.55</v>
      </c>
      <c r="N1027" s="14">
        <v>6070570.1699999999</v>
      </c>
      <c r="O1027" s="107">
        <v>483400.49</v>
      </c>
      <c r="P1027" s="39" t="s">
        <v>2047</v>
      </c>
      <c r="Q1027" s="108">
        <v>440053183141</v>
      </c>
    </row>
    <row r="1028" spans="1:17" s="17" customFormat="1" ht="15.75" outlineLevel="1">
      <c r="A1028" s="227"/>
      <c r="B1028" s="122" t="s">
        <v>1314</v>
      </c>
      <c r="C1028" s="13" t="s">
        <v>857</v>
      </c>
      <c r="D1028" s="111" t="s">
        <v>2609</v>
      </c>
      <c r="E1028" s="75">
        <f t="shared" si="32"/>
        <v>142</v>
      </c>
      <c r="F1028" s="39"/>
      <c r="G1028" s="12">
        <v>142</v>
      </c>
      <c r="H1028" s="53"/>
      <c r="I1028" s="43">
        <v>3</v>
      </c>
      <c r="J1028" s="9"/>
      <c r="K1028" s="26" t="s">
        <v>9</v>
      </c>
      <c r="L1028" s="106">
        <v>6070529.7000000002</v>
      </c>
      <c r="M1028" s="14">
        <v>483296.89</v>
      </c>
      <c r="N1028" s="14">
        <v>6070406.4000000004</v>
      </c>
      <c r="O1028" s="107">
        <v>483367.56</v>
      </c>
      <c r="P1028" s="39"/>
      <c r="Q1028" s="108"/>
    </row>
    <row r="1029" spans="1:17" s="17" customFormat="1" ht="15.75" outlineLevel="1">
      <c r="A1029" s="227"/>
      <c r="B1029" s="222" t="s">
        <v>1315</v>
      </c>
      <c r="C1029" s="224" t="s">
        <v>324</v>
      </c>
      <c r="D1029" s="212" t="s">
        <v>2609</v>
      </c>
      <c r="E1029" s="215">
        <f>SUM(F1029:H1030)</f>
        <v>749</v>
      </c>
      <c r="F1029" s="39">
        <v>399</v>
      </c>
      <c r="G1029" s="12">
        <v>216</v>
      </c>
      <c r="H1029" s="53">
        <v>10</v>
      </c>
      <c r="I1029" s="189" t="s">
        <v>3396</v>
      </c>
      <c r="J1029" s="188" t="s">
        <v>3625</v>
      </c>
      <c r="K1029" s="26" t="s">
        <v>2058</v>
      </c>
      <c r="L1029" s="106">
        <v>6070219.5700000003</v>
      </c>
      <c r="M1029" s="14">
        <v>483157.94</v>
      </c>
      <c r="N1029" s="14">
        <v>6070533.6799999997</v>
      </c>
      <c r="O1029" s="107">
        <v>483697.79</v>
      </c>
      <c r="P1029" s="39" t="s">
        <v>2046</v>
      </c>
      <c r="Q1029" s="108">
        <v>440053183096</v>
      </c>
    </row>
    <row r="1030" spans="1:17" s="17" customFormat="1" ht="15.75" customHeight="1" outlineLevel="1">
      <c r="A1030" s="227"/>
      <c r="B1030" s="223"/>
      <c r="C1030" s="225"/>
      <c r="D1030" s="214"/>
      <c r="E1030" s="217"/>
      <c r="F1030" s="39">
        <v>124</v>
      </c>
      <c r="G1030" s="12"/>
      <c r="H1030" s="53"/>
      <c r="I1030" s="43">
        <v>4</v>
      </c>
      <c r="J1030" s="9"/>
      <c r="K1030" s="26" t="s">
        <v>9</v>
      </c>
      <c r="L1030" s="106">
        <v>6070264.0999999996</v>
      </c>
      <c r="M1030" s="14">
        <v>483244.98</v>
      </c>
      <c r="N1030" s="14">
        <v>6070375.2999999998</v>
      </c>
      <c r="O1030" s="107">
        <v>483200</v>
      </c>
      <c r="P1030" s="39"/>
      <c r="Q1030" s="108"/>
    </row>
    <row r="1031" spans="1:17" s="17" customFormat="1" ht="15.75" outlineLevel="1">
      <c r="A1031" s="227"/>
      <c r="B1031" s="122" t="s">
        <v>1316</v>
      </c>
      <c r="C1031" s="13" t="s">
        <v>1317</v>
      </c>
      <c r="D1031" s="111" t="s">
        <v>2609</v>
      </c>
      <c r="E1031" s="75">
        <f t="shared" si="32"/>
        <v>985</v>
      </c>
      <c r="F1031" s="39">
        <v>985</v>
      </c>
      <c r="G1031" s="12"/>
      <c r="H1031" s="53"/>
      <c r="I1031" s="43">
        <v>5.6</v>
      </c>
      <c r="J1031" s="9">
        <v>14</v>
      </c>
      <c r="K1031" s="26" t="s">
        <v>9</v>
      </c>
      <c r="L1031" s="106">
        <v>6070321.1200000001</v>
      </c>
      <c r="M1031" s="14">
        <v>482972.74</v>
      </c>
      <c r="N1031" s="14">
        <v>6069897.2999999998</v>
      </c>
      <c r="O1031" s="107">
        <v>483845.24</v>
      </c>
      <c r="P1031" s="39" t="s">
        <v>2045</v>
      </c>
      <c r="Q1031" s="108">
        <v>440053084154</v>
      </c>
    </row>
    <row r="1032" spans="1:17" s="17" customFormat="1" ht="15.75" outlineLevel="1">
      <c r="A1032" s="227"/>
      <c r="B1032" s="122" t="s">
        <v>1318</v>
      </c>
      <c r="C1032" s="13" t="s">
        <v>1319</v>
      </c>
      <c r="D1032" s="111" t="s">
        <v>2609</v>
      </c>
      <c r="E1032" s="75">
        <f t="shared" si="32"/>
        <v>208</v>
      </c>
      <c r="F1032" s="39">
        <v>205</v>
      </c>
      <c r="G1032" s="12">
        <v>3</v>
      </c>
      <c r="H1032" s="53"/>
      <c r="I1032" s="189" t="s">
        <v>3397</v>
      </c>
      <c r="J1032" s="9">
        <v>8.41</v>
      </c>
      <c r="K1032" s="26" t="s">
        <v>2058</v>
      </c>
      <c r="L1032" s="106">
        <v>6070237.4299999997</v>
      </c>
      <c r="M1032" s="14">
        <v>483101.01</v>
      </c>
      <c r="N1032" s="14">
        <v>6070153.1600000001</v>
      </c>
      <c r="O1032" s="107">
        <v>482911.43</v>
      </c>
      <c r="P1032" s="39" t="s">
        <v>2044</v>
      </c>
      <c r="Q1032" s="108">
        <v>440053183441</v>
      </c>
    </row>
    <row r="1033" spans="1:17" s="17" customFormat="1" ht="15.75" outlineLevel="1">
      <c r="A1033" s="227"/>
      <c r="B1033" s="122" t="s">
        <v>1320</v>
      </c>
      <c r="C1033" s="13" t="s">
        <v>144</v>
      </c>
      <c r="D1033" s="111" t="s">
        <v>2609</v>
      </c>
      <c r="E1033" s="75">
        <f t="shared" si="32"/>
        <v>253</v>
      </c>
      <c r="F1033" s="39">
        <v>253</v>
      </c>
      <c r="G1033" s="12"/>
      <c r="H1033" s="53"/>
      <c r="I1033" s="189" t="s">
        <v>3398</v>
      </c>
      <c r="J1033" s="188" t="s">
        <v>3626</v>
      </c>
      <c r="K1033" s="26" t="s">
        <v>2058</v>
      </c>
      <c r="L1033" s="106">
        <v>6070184.7000000002</v>
      </c>
      <c r="M1033" s="14">
        <v>482721.04</v>
      </c>
      <c r="N1033" s="14">
        <v>6070108.25</v>
      </c>
      <c r="O1033" s="107">
        <v>482830.8</v>
      </c>
      <c r="P1033" s="39" t="s">
        <v>2043</v>
      </c>
      <c r="Q1033" s="108">
        <v>440053183130</v>
      </c>
    </row>
    <row r="1034" spans="1:17" s="17" customFormat="1" ht="15.75" outlineLevel="1">
      <c r="A1034" s="227"/>
      <c r="B1034" s="122" t="s">
        <v>1321</v>
      </c>
      <c r="C1034" s="13" t="s">
        <v>320</v>
      </c>
      <c r="D1034" s="111" t="s">
        <v>2609</v>
      </c>
      <c r="E1034" s="75">
        <f t="shared" si="32"/>
        <v>670</v>
      </c>
      <c r="F1034" s="39">
        <v>670</v>
      </c>
      <c r="G1034" s="12"/>
      <c r="H1034" s="53"/>
      <c r="I1034" s="43">
        <v>4.5</v>
      </c>
      <c r="J1034" s="9">
        <v>10</v>
      </c>
      <c r="K1034" s="26" t="s">
        <v>2058</v>
      </c>
      <c r="L1034" s="106">
        <v>6070172.4800000004</v>
      </c>
      <c r="M1034" s="14">
        <v>483214</v>
      </c>
      <c r="N1034" s="14">
        <v>6070039.1799999997</v>
      </c>
      <c r="O1034" s="107">
        <v>482719.62</v>
      </c>
      <c r="P1034" s="39" t="s">
        <v>2042</v>
      </c>
      <c r="Q1034" s="108">
        <v>440053084143</v>
      </c>
    </row>
    <row r="1035" spans="1:17" s="17" customFormat="1" ht="15.75" outlineLevel="1">
      <c r="A1035" s="227"/>
      <c r="B1035" s="122" t="s">
        <v>1322</v>
      </c>
      <c r="C1035" s="13" t="s">
        <v>117</v>
      </c>
      <c r="D1035" s="111" t="s">
        <v>2609</v>
      </c>
      <c r="E1035" s="75">
        <f t="shared" si="32"/>
        <v>475</v>
      </c>
      <c r="F1035" s="39"/>
      <c r="G1035" s="12">
        <v>475</v>
      </c>
      <c r="H1035" s="53"/>
      <c r="I1035" s="43">
        <v>4.29</v>
      </c>
      <c r="J1035" s="9">
        <v>10</v>
      </c>
      <c r="K1035" s="26" t="s">
        <v>2058</v>
      </c>
      <c r="L1035" s="106">
        <v>6069948.8300000001</v>
      </c>
      <c r="M1035" s="14">
        <v>482931.98</v>
      </c>
      <c r="N1035" s="14">
        <v>6070115.21</v>
      </c>
      <c r="O1035" s="107">
        <v>483150.46</v>
      </c>
      <c r="P1035" s="39" t="s">
        <v>2041</v>
      </c>
      <c r="Q1035" s="108">
        <v>440053183474</v>
      </c>
    </row>
    <row r="1036" spans="1:17" s="17" customFormat="1" ht="15.75" outlineLevel="1">
      <c r="A1036" s="227"/>
      <c r="B1036" s="122" t="s">
        <v>1323</v>
      </c>
      <c r="C1036" s="13" t="s">
        <v>115</v>
      </c>
      <c r="D1036" s="111" t="s">
        <v>2609</v>
      </c>
      <c r="E1036" s="75">
        <f t="shared" si="32"/>
        <v>800</v>
      </c>
      <c r="F1036" s="39"/>
      <c r="G1036" s="12">
        <v>800</v>
      </c>
      <c r="H1036" s="53"/>
      <c r="I1036" s="43">
        <v>5</v>
      </c>
      <c r="J1036" s="9"/>
      <c r="K1036" s="26" t="s">
        <v>9</v>
      </c>
      <c r="L1036" s="106">
        <v>6069959</v>
      </c>
      <c r="M1036" s="14">
        <v>483181.74</v>
      </c>
      <c r="N1036" s="14">
        <v>6069796.2000000002</v>
      </c>
      <c r="O1036" s="107">
        <v>483865.02</v>
      </c>
      <c r="P1036" s="39"/>
      <c r="Q1036" s="108"/>
    </row>
    <row r="1037" spans="1:17" s="17" customFormat="1" ht="15.75" outlineLevel="1">
      <c r="A1037" s="227"/>
      <c r="B1037" s="122" t="s">
        <v>1324</v>
      </c>
      <c r="C1037" s="13" t="s">
        <v>1325</v>
      </c>
      <c r="D1037" s="111" t="s">
        <v>2609</v>
      </c>
      <c r="E1037" s="75">
        <f t="shared" si="32"/>
        <v>51</v>
      </c>
      <c r="F1037" s="39">
        <v>51</v>
      </c>
      <c r="G1037" s="12"/>
      <c r="H1037" s="53"/>
      <c r="I1037" s="43">
        <v>4</v>
      </c>
      <c r="J1037" s="9"/>
      <c r="K1037" s="26" t="s">
        <v>9</v>
      </c>
      <c r="L1037" s="106">
        <v>6070007.2000000002</v>
      </c>
      <c r="M1037" s="14">
        <v>482391.31</v>
      </c>
      <c r="N1037" s="14">
        <v>6069963.5999999996</v>
      </c>
      <c r="O1037" s="107">
        <v>482417.88</v>
      </c>
      <c r="P1037" s="39"/>
      <c r="Q1037" s="108"/>
    </row>
    <row r="1038" spans="1:17" s="17" customFormat="1" ht="15.75" outlineLevel="1">
      <c r="A1038" s="227"/>
      <c r="B1038" s="122" t="s">
        <v>1326</v>
      </c>
      <c r="C1038" s="13" t="s">
        <v>369</v>
      </c>
      <c r="D1038" s="111" t="s">
        <v>2609</v>
      </c>
      <c r="E1038" s="75">
        <f t="shared" si="32"/>
        <v>1758</v>
      </c>
      <c r="F1038" s="39">
        <f>538+324</f>
        <v>862</v>
      </c>
      <c r="G1038" s="12">
        <f>896</f>
        <v>896</v>
      </c>
      <c r="H1038" s="53"/>
      <c r="I1038" s="189" t="s">
        <v>3399</v>
      </c>
      <c r="J1038" s="188" t="s">
        <v>3627</v>
      </c>
      <c r="K1038" s="26" t="s">
        <v>9</v>
      </c>
      <c r="L1038" s="106">
        <v>6069921.8899999997</v>
      </c>
      <c r="M1038" s="14">
        <v>482262.14</v>
      </c>
      <c r="N1038" s="14">
        <v>6068216.7999999998</v>
      </c>
      <c r="O1038" s="107">
        <v>482387.42</v>
      </c>
      <c r="P1038" s="39" t="s">
        <v>2035</v>
      </c>
      <c r="Q1038" s="108">
        <v>440053001548</v>
      </c>
    </row>
    <row r="1039" spans="1:17" s="17" customFormat="1" ht="15.75" outlineLevel="1">
      <c r="A1039" s="227"/>
      <c r="B1039" s="122" t="s">
        <v>1327</v>
      </c>
      <c r="C1039" s="13" t="s">
        <v>886</v>
      </c>
      <c r="D1039" s="111" t="s">
        <v>2609</v>
      </c>
      <c r="E1039" s="75">
        <f t="shared" si="32"/>
        <v>167</v>
      </c>
      <c r="F1039" s="39"/>
      <c r="G1039" s="12">
        <v>167</v>
      </c>
      <c r="H1039" s="53"/>
      <c r="I1039" s="43">
        <v>3.74</v>
      </c>
      <c r="J1039" s="9">
        <v>7.52</v>
      </c>
      <c r="K1039" s="26" t="s">
        <v>2058</v>
      </c>
      <c r="L1039" s="106">
        <v>6069828.8799999999</v>
      </c>
      <c r="M1039" s="14">
        <v>482316.83</v>
      </c>
      <c r="N1039" s="14">
        <v>6069908.2300000004</v>
      </c>
      <c r="O1039" s="107">
        <v>482463.89</v>
      </c>
      <c r="P1039" s="39" t="s">
        <v>2034</v>
      </c>
      <c r="Q1039" s="108">
        <v>440053183152</v>
      </c>
    </row>
    <row r="1040" spans="1:17" s="17" customFormat="1" ht="15.75" outlineLevel="1">
      <c r="A1040" s="227"/>
      <c r="B1040" s="122" t="s">
        <v>1328</v>
      </c>
      <c r="C1040" s="13" t="s">
        <v>894</v>
      </c>
      <c r="D1040" s="111" t="s">
        <v>2609</v>
      </c>
      <c r="E1040" s="75">
        <f t="shared" si="32"/>
        <v>423</v>
      </c>
      <c r="F1040" s="39"/>
      <c r="G1040" s="12">
        <v>423</v>
      </c>
      <c r="H1040" s="53"/>
      <c r="I1040" s="43">
        <v>4.21</v>
      </c>
      <c r="J1040" s="9">
        <v>6</v>
      </c>
      <c r="K1040" s="26" t="s">
        <v>2058</v>
      </c>
      <c r="L1040" s="106">
        <v>6069523.8499999996</v>
      </c>
      <c r="M1040" s="14">
        <v>482323.08</v>
      </c>
      <c r="N1040" s="14">
        <v>6069720.4400000004</v>
      </c>
      <c r="O1040" s="107">
        <v>482414.97</v>
      </c>
      <c r="P1040" s="39" t="s">
        <v>2037</v>
      </c>
      <c r="Q1040" s="108">
        <v>440053183541</v>
      </c>
    </row>
    <row r="1041" spans="1:17" s="17" customFormat="1" ht="15.75" outlineLevel="1">
      <c r="A1041" s="227"/>
      <c r="B1041" s="122" t="s">
        <v>1329</v>
      </c>
      <c r="C1041" s="13" t="s">
        <v>1330</v>
      </c>
      <c r="D1041" s="111" t="s">
        <v>2609</v>
      </c>
      <c r="E1041" s="75">
        <f t="shared" si="32"/>
        <v>368</v>
      </c>
      <c r="F1041" s="39">
        <v>368</v>
      </c>
      <c r="G1041" s="12"/>
      <c r="H1041" s="53"/>
      <c r="I1041" s="43">
        <v>3.9</v>
      </c>
      <c r="J1041" s="9">
        <v>10</v>
      </c>
      <c r="K1041" s="26" t="s">
        <v>2058</v>
      </c>
      <c r="L1041" s="106">
        <v>6069618.9800000004</v>
      </c>
      <c r="M1041" s="14">
        <v>481973.81</v>
      </c>
      <c r="N1041" s="14">
        <v>6069793.7599999998</v>
      </c>
      <c r="O1041" s="107">
        <v>482297.17</v>
      </c>
      <c r="P1041" s="39" t="s">
        <v>2036</v>
      </c>
      <c r="Q1041" s="108">
        <v>440053183363</v>
      </c>
    </row>
    <row r="1042" spans="1:17" s="17" customFormat="1" ht="15.75" outlineLevel="1">
      <c r="A1042" s="227"/>
      <c r="B1042" s="122" t="s">
        <v>1331</v>
      </c>
      <c r="C1042" s="13" t="s">
        <v>231</v>
      </c>
      <c r="D1042" s="111" t="s">
        <v>2609</v>
      </c>
      <c r="E1042" s="75">
        <f t="shared" si="32"/>
        <v>233</v>
      </c>
      <c r="F1042" s="39"/>
      <c r="G1042" s="12">
        <v>233</v>
      </c>
      <c r="H1042" s="53"/>
      <c r="I1042" s="43">
        <v>5</v>
      </c>
      <c r="J1042" s="9">
        <v>10</v>
      </c>
      <c r="K1042" s="26" t="s">
        <v>2058</v>
      </c>
      <c r="L1042" s="106">
        <v>6069504.7300000004</v>
      </c>
      <c r="M1042" s="14">
        <v>481999.41</v>
      </c>
      <c r="N1042" s="14">
        <v>6069726.4400000004</v>
      </c>
      <c r="O1042" s="107">
        <v>481929.96</v>
      </c>
      <c r="P1042" s="39" t="s">
        <v>1962</v>
      </c>
      <c r="Q1042" s="108">
        <v>440052647728</v>
      </c>
    </row>
    <row r="1043" spans="1:17" s="17" customFormat="1" ht="15.75" outlineLevel="1">
      <c r="A1043" s="227"/>
      <c r="B1043" s="122" t="s">
        <v>1332</v>
      </c>
      <c r="C1043" s="13" t="s">
        <v>1333</v>
      </c>
      <c r="D1043" s="111" t="s">
        <v>2609</v>
      </c>
      <c r="E1043" s="75">
        <f t="shared" si="32"/>
        <v>321</v>
      </c>
      <c r="F1043" s="39">
        <v>321</v>
      </c>
      <c r="G1043" s="12"/>
      <c r="H1043" s="53"/>
      <c r="I1043" s="189" t="s">
        <v>3424</v>
      </c>
      <c r="J1043" s="9"/>
      <c r="K1043" s="26" t="s">
        <v>9</v>
      </c>
      <c r="L1043" s="106">
        <v>6069752.2000000002</v>
      </c>
      <c r="M1043" s="14">
        <v>482220.37</v>
      </c>
      <c r="N1043" s="14">
        <v>6069440.2999999998</v>
      </c>
      <c r="O1043" s="107">
        <v>482151.78</v>
      </c>
      <c r="P1043" s="39"/>
      <c r="Q1043" s="108"/>
    </row>
    <row r="1044" spans="1:17" s="17" customFormat="1" ht="15.75" outlineLevel="1">
      <c r="A1044" s="227"/>
      <c r="B1044" s="122" t="s">
        <v>1334</v>
      </c>
      <c r="C1044" s="13" t="s">
        <v>233</v>
      </c>
      <c r="D1044" s="111" t="s">
        <v>2609</v>
      </c>
      <c r="E1044" s="75">
        <f t="shared" si="32"/>
        <v>235</v>
      </c>
      <c r="F1044" s="39">
        <v>235</v>
      </c>
      <c r="G1044" s="12"/>
      <c r="H1044" s="53"/>
      <c r="I1044" s="189" t="s">
        <v>3249</v>
      </c>
      <c r="J1044" s="9"/>
      <c r="K1044" s="26" t="s">
        <v>9</v>
      </c>
      <c r="L1044" s="106">
        <v>6069570.0999999996</v>
      </c>
      <c r="M1044" s="14">
        <v>482169.44</v>
      </c>
      <c r="N1044" s="14">
        <v>6069497.5999999996</v>
      </c>
      <c r="O1044" s="107">
        <v>481948.81</v>
      </c>
      <c r="P1044" s="39"/>
      <c r="Q1044" s="108"/>
    </row>
    <row r="1045" spans="1:17" s="17" customFormat="1" ht="15.75" outlineLevel="1">
      <c r="A1045" s="227"/>
      <c r="B1045" s="122" t="s">
        <v>1335</v>
      </c>
      <c r="C1045" s="13" t="s">
        <v>1336</v>
      </c>
      <c r="D1045" s="111" t="s">
        <v>2609</v>
      </c>
      <c r="E1045" s="75">
        <f t="shared" si="32"/>
        <v>518</v>
      </c>
      <c r="F1045" s="39"/>
      <c r="G1045" s="12"/>
      <c r="H1045" s="53">
        <v>518</v>
      </c>
      <c r="I1045" s="43">
        <v>3</v>
      </c>
      <c r="J1045" s="9"/>
      <c r="K1045" s="26" t="s">
        <v>73</v>
      </c>
      <c r="L1045" s="106">
        <v>6069497.5999999996</v>
      </c>
      <c r="M1045" s="14">
        <v>481948.81</v>
      </c>
      <c r="N1045" s="14">
        <v>6069043.5</v>
      </c>
      <c r="O1045" s="107">
        <v>481818.96</v>
      </c>
      <c r="P1045" s="39"/>
      <c r="Q1045" s="108"/>
    </row>
    <row r="1046" spans="1:17" s="17" customFormat="1" ht="15.75" outlineLevel="1">
      <c r="A1046" s="227"/>
      <c r="B1046" s="122" t="s">
        <v>1337</v>
      </c>
      <c r="C1046" s="13" t="s">
        <v>1338</v>
      </c>
      <c r="D1046" s="111" t="s">
        <v>2610</v>
      </c>
      <c r="E1046" s="75">
        <f t="shared" si="32"/>
        <v>697</v>
      </c>
      <c r="F1046" s="39"/>
      <c r="G1046" s="12">
        <v>697</v>
      </c>
      <c r="H1046" s="53"/>
      <c r="I1046" s="43">
        <v>4</v>
      </c>
      <c r="J1046" s="9"/>
      <c r="K1046" s="26" t="s">
        <v>13</v>
      </c>
      <c r="L1046" s="106">
        <v>6069147</v>
      </c>
      <c r="M1046" s="14">
        <v>480901.95</v>
      </c>
      <c r="N1046" s="14">
        <v>6068551</v>
      </c>
      <c r="O1046" s="107">
        <v>481175.99</v>
      </c>
      <c r="P1046" s="39"/>
      <c r="Q1046" s="108"/>
    </row>
    <row r="1047" spans="1:17" s="17" customFormat="1" ht="15.75" outlineLevel="1">
      <c r="A1047" s="227"/>
      <c r="B1047" s="122" t="s">
        <v>1339</v>
      </c>
      <c r="C1047" s="13" t="s">
        <v>1340</v>
      </c>
      <c r="D1047" s="111" t="s">
        <v>2611</v>
      </c>
      <c r="E1047" s="75">
        <f t="shared" si="32"/>
        <v>179</v>
      </c>
      <c r="F1047" s="39"/>
      <c r="G1047" s="12">
        <v>179</v>
      </c>
      <c r="H1047" s="53"/>
      <c r="I1047" s="43">
        <v>5</v>
      </c>
      <c r="J1047" s="9"/>
      <c r="K1047" s="26" t="s">
        <v>20</v>
      </c>
      <c r="L1047" s="106">
        <v>6069163.2999999998</v>
      </c>
      <c r="M1047" s="14">
        <v>480930.19</v>
      </c>
      <c r="N1047" s="14">
        <v>6069316.2000000002</v>
      </c>
      <c r="O1047" s="107">
        <v>480846.25</v>
      </c>
      <c r="P1047" s="39"/>
      <c r="Q1047" s="108"/>
    </row>
    <row r="1048" spans="1:17" s="17" customFormat="1" ht="15.75" outlineLevel="1">
      <c r="A1048" s="227"/>
      <c r="B1048" s="122" t="s">
        <v>1341</v>
      </c>
      <c r="C1048" s="13" t="s">
        <v>1342</v>
      </c>
      <c r="D1048" s="111" t="s">
        <v>2611</v>
      </c>
      <c r="E1048" s="75">
        <f t="shared" si="32"/>
        <v>194</v>
      </c>
      <c r="F1048" s="39"/>
      <c r="G1048" s="12">
        <v>194</v>
      </c>
      <c r="H1048" s="53"/>
      <c r="I1048" s="43">
        <v>5</v>
      </c>
      <c r="J1048" s="9"/>
      <c r="K1048" s="26" t="s">
        <v>20</v>
      </c>
      <c r="L1048" s="106">
        <v>6069192.9000000004</v>
      </c>
      <c r="M1048" s="14">
        <v>480911.63</v>
      </c>
      <c r="N1048" s="14">
        <v>6069245.2000000002</v>
      </c>
      <c r="O1048" s="107">
        <v>480751.63</v>
      </c>
      <c r="P1048" s="39"/>
      <c r="Q1048" s="108"/>
    </row>
    <row r="1049" spans="1:17" s="17" customFormat="1" ht="15.75" outlineLevel="1">
      <c r="A1049" s="227"/>
      <c r="B1049" s="122" t="s">
        <v>1343</v>
      </c>
      <c r="C1049" s="190" t="s">
        <v>3195</v>
      </c>
      <c r="D1049" s="111" t="s">
        <v>2916</v>
      </c>
      <c r="E1049" s="75">
        <f t="shared" si="32"/>
        <v>2720</v>
      </c>
      <c r="F1049" s="39"/>
      <c r="G1049" s="12">
        <v>203</v>
      </c>
      <c r="H1049" s="53">
        <v>2517</v>
      </c>
      <c r="I1049" s="43">
        <v>4</v>
      </c>
      <c r="J1049" s="9"/>
      <c r="K1049" s="26" t="s">
        <v>13</v>
      </c>
      <c r="L1049" s="106">
        <v>6068810.4000000004</v>
      </c>
      <c r="M1049" s="14">
        <v>480319.1</v>
      </c>
      <c r="N1049" s="14">
        <v>6068382</v>
      </c>
      <c r="O1049" s="107">
        <v>482280.64</v>
      </c>
      <c r="P1049" s="39"/>
      <c r="Q1049" s="108"/>
    </row>
    <row r="1050" spans="1:17" s="17" customFormat="1" ht="15.75" outlineLevel="1">
      <c r="A1050" s="227"/>
      <c r="B1050" s="122" t="s">
        <v>1344</v>
      </c>
      <c r="C1050" s="13" t="s">
        <v>1345</v>
      </c>
      <c r="D1050" s="111" t="s">
        <v>2612</v>
      </c>
      <c r="E1050" s="75">
        <f t="shared" si="32"/>
        <v>532</v>
      </c>
      <c r="F1050" s="39"/>
      <c r="G1050" s="12"/>
      <c r="H1050" s="53">
        <v>532</v>
      </c>
      <c r="I1050" s="43">
        <v>3</v>
      </c>
      <c r="J1050" s="9"/>
      <c r="K1050" s="26" t="s">
        <v>73</v>
      </c>
      <c r="L1050" s="106">
        <v>6066108.5</v>
      </c>
      <c r="M1050" s="14">
        <v>479211.92</v>
      </c>
      <c r="N1050" s="14">
        <v>6066338.2000000002</v>
      </c>
      <c r="O1050" s="107">
        <v>479668.96</v>
      </c>
      <c r="P1050" s="39"/>
      <c r="Q1050" s="108"/>
    </row>
    <row r="1051" spans="1:17" s="17" customFormat="1" ht="15.75" outlineLevel="1">
      <c r="A1051" s="227"/>
      <c r="B1051" s="122" t="s">
        <v>1346</v>
      </c>
      <c r="C1051" s="13" t="s">
        <v>11</v>
      </c>
      <c r="D1051" s="111" t="s">
        <v>2613</v>
      </c>
      <c r="E1051" s="75">
        <f t="shared" si="32"/>
        <v>1255</v>
      </c>
      <c r="F1051" s="39"/>
      <c r="G1051" s="12">
        <v>1255</v>
      </c>
      <c r="H1051" s="53"/>
      <c r="I1051" s="43">
        <v>4.05</v>
      </c>
      <c r="J1051" s="9">
        <v>10</v>
      </c>
      <c r="K1051" s="26" t="s">
        <v>2058</v>
      </c>
      <c r="L1051" s="106">
        <v>6066793.5199999996</v>
      </c>
      <c r="M1051" s="14">
        <v>478790.56</v>
      </c>
      <c r="N1051" s="14">
        <v>6067395.1500000004</v>
      </c>
      <c r="O1051" s="107">
        <v>479891.25</v>
      </c>
      <c r="P1051" s="39" t="s">
        <v>2489</v>
      </c>
      <c r="Q1051" s="108">
        <v>440055700773</v>
      </c>
    </row>
    <row r="1052" spans="1:17" s="17" customFormat="1" ht="15.75" outlineLevel="1">
      <c r="A1052" s="227"/>
      <c r="B1052" s="122" t="s">
        <v>1347</v>
      </c>
      <c r="C1052" s="13" t="s">
        <v>352</v>
      </c>
      <c r="D1052" s="111" t="s">
        <v>2613</v>
      </c>
      <c r="E1052" s="75">
        <f t="shared" si="32"/>
        <v>451</v>
      </c>
      <c r="F1052" s="39"/>
      <c r="G1052" s="12">
        <v>451</v>
      </c>
      <c r="H1052" s="53"/>
      <c r="I1052" s="43">
        <v>2.63</v>
      </c>
      <c r="J1052" s="9">
        <v>6</v>
      </c>
      <c r="K1052" s="26" t="s">
        <v>2058</v>
      </c>
      <c r="L1052" s="106">
        <v>6066731.8600000003</v>
      </c>
      <c r="M1052" s="14">
        <v>478795.19</v>
      </c>
      <c r="N1052" s="14">
        <v>6066515.9699999997</v>
      </c>
      <c r="O1052" s="107">
        <v>478400.75</v>
      </c>
      <c r="P1052" s="39" t="s">
        <v>2468</v>
      </c>
      <c r="Q1052" s="108">
        <v>440055700762</v>
      </c>
    </row>
    <row r="1053" spans="1:17" s="17" customFormat="1" ht="15.75" outlineLevel="1">
      <c r="A1053" s="227"/>
      <c r="B1053" s="122" t="s">
        <v>1348</v>
      </c>
      <c r="C1053" s="13" t="s">
        <v>1349</v>
      </c>
      <c r="D1053" s="111" t="s">
        <v>2613</v>
      </c>
      <c r="E1053" s="75">
        <f t="shared" si="32"/>
        <v>208</v>
      </c>
      <c r="F1053" s="39"/>
      <c r="G1053" s="12"/>
      <c r="H1053" s="53">
        <v>208</v>
      </c>
      <c r="I1053" s="43">
        <v>3</v>
      </c>
      <c r="J1053" s="9"/>
      <c r="K1053" s="26" t="s">
        <v>73</v>
      </c>
      <c r="L1053" s="106">
        <v>6066462.7999999998</v>
      </c>
      <c r="M1053" s="14">
        <v>478312.63</v>
      </c>
      <c r="N1053" s="14">
        <v>6066277.9000000004</v>
      </c>
      <c r="O1053" s="107">
        <v>478399.56</v>
      </c>
      <c r="P1053" s="39"/>
      <c r="Q1053" s="108"/>
    </row>
    <row r="1054" spans="1:17" s="17" customFormat="1" ht="15.75" outlineLevel="1">
      <c r="A1054" s="227"/>
      <c r="B1054" s="122" t="s">
        <v>1350</v>
      </c>
      <c r="C1054" s="13" t="s">
        <v>83</v>
      </c>
      <c r="D1054" s="111" t="s">
        <v>2917</v>
      </c>
      <c r="E1054" s="75">
        <f t="shared" si="32"/>
        <v>1647</v>
      </c>
      <c r="F1054" s="39"/>
      <c r="G1054" s="12">
        <v>1647</v>
      </c>
      <c r="H1054" s="53"/>
      <c r="I1054" s="43">
        <v>3.5</v>
      </c>
      <c r="J1054" s="9"/>
      <c r="K1054" s="26" t="s">
        <v>20</v>
      </c>
      <c r="L1054" s="106">
        <v>6066973.7000000002</v>
      </c>
      <c r="M1054" s="14">
        <v>477130.11</v>
      </c>
      <c r="N1054" s="14">
        <v>6065541.2999999998</v>
      </c>
      <c r="O1054" s="107">
        <v>477942.68</v>
      </c>
      <c r="P1054" s="39"/>
      <c r="Q1054" s="108"/>
    </row>
    <row r="1055" spans="1:17" s="17" customFormat="1" ht="15.75" outlineLevel="1">
      <c r="A1055" s="227"/>
      <c r="B1055" s="122" t="s">
        <v>1351</v>
      </c>
      <c r="C1055" s="13" t="s">
        <v>354</v>
      </c>
      <c r="D1055" s="111" t="s">
        <v>2614</v>
      </c>
      <c r="E1055" s="75">
        <f>SUM(F1055:H1055)</f>
        <v>1324</v>
      </c>
      <c r="F1055" s="39">
        <v>419</v>
      </c>
      <c r="G1055" s="12">
        <v>905</v>
      </c>
      <c r="H1055" s="53"/>
      <c r="I1055" s="189" t="s">
        <v>3400</v>
      </c>
      <c r="J1055" s="188" t="s">
        <v>3628</v>
      </c>
      <c r="K1055" s="26" t="s">
        <v>2058</v>
      </c>
      <c r="L1055" s="106">
        <v>6067186.7599999998</v>
      </c>
      <c r="M1055" s="14">
        <v>478538.39</v>
      </c>
      <c r="N1055" s="14">
        <v>6066526.9100000001</v>
      </c>
      <c r="O1055" s="107">
        <v>477390.76</v>
      </c>
      <c r="P1055" s="39" t="s">
        <v>2469</v>
      </c>
      <c r="Q1055" s="108">
        <v>440055700730</v>
      </c>
    </row>
    <row r="1056" spans="1:17" s="17" customFormat="1" ht="15.75" outlineLevel="1">
      <c r="A1056" s="227"/>
      <c r="B1056" s="122" t="s">
        <v>1352</v>
      </c>
      <c r="C1056" s="13" t="s">
        <v>369</v>
      </c>
      <c r="D1056" s="111" t="s">
        <v>2614</v>
      </c>
      <c r="E1056" s="75">
        <f t="shared" si="32"/>
        <v>301</v>
      </c>
      <c r="F1056" s="39">
        <v>9</v>
      </c>
      <c r="G1056" s="12">
        <v>278</v>
      </c>
      <c r="H1056" s="53">
        <v>14</v>
      </c>
      <c r="I1056" s="189" t="s">
        <v>3401</v>
      </c>
      <c r="J1056" s="188" t="s">
        <v>3629</v>
      </c>
      <c r="K1056" s="26" t="s">
        <v>2058</v>
      </c>
      <c r="L1056" s="106">
        <v>6067102.6600000001</v>
      </c>
      <c r="M1056" s="14">
        <v>478401.04</v>
      </c>
      <c r="N1056" s="14">
        <v>6066851.7699999996</v>
      </c>
      <c r="O1056" s="107">
        <v>478567.32</v>
      </c>
      <c r="P1056" s="39" t="s">
        <v>2470</v>
      </c>
      <c r="Q1056" s="108">
        <v>440055700740</v>
      </c>
    </row>
    <row r="1057" spans="1:17" s="17" customFormat="1" ht="15.75" outlineLevel="1">
      <c r="A1057" s="227"/>
      <c r="B1057" s="122" t="s">
        <v>1353</v>
      </c>
      <c r="C1057" s="13" t="s">
        <v>92</v>
      </c>
      <c r="D1057" s="111" t="s">
        <v>2614</v>
      </c>
      <c r="E1057" s="75">
        <f t="shared" si="32"/>
        <v>276</v>
      </c>
      <c r="F1057" s="39">
        <v>2</v>
      </c>
      <c r="G1057" s="12">
        <v>274</v>
      </c>
      <c r="H1057" s="53"/>
      <c r="I1057" s="189" t="s">
        <v>3402</v>
      </c>
      <c r="J1057" s="188" t="s">
        <v>3630</v>
      </c>
      <c r="K1057" s="26" t="s">
        <v>2058</v>
      </c>
      <c r="L1057" s="106">
        <v>6067098.7599999998</v>
      </c>
      <c r="M1057" s="14">
        <v>478373.79</v>
      </c>
      <c r="N1057" s="14">
        <v>6067347.6100000003</v>
      </c>
      <c r="O1057" s="107">
        <v>478278.94</v>
      </c>
      <c r="P1057" s="39" t="s">
        <v>2471</v>
      </c>
      <c r="Q1057" s="108">
        <v>440055700695</v>
      </c>
    </row>
    <row r="1058" spans="1:17" s="17" customFormat="1" ht="15.75" outlineLevel="1">
      <c r="A1058" s="227"/>
      <c r="B1058" s="122" t="s">
        <v>1354</v>
      </c>
      <c r="C1058" s="13" t="s">
        <v>176</v>
      </c>
      <c r="D1058" s="111" t="s">
        <v>2613</v>
      </c>
      <c r="E1058" s="75">
        <f t="shared" si="32"/>
        <v>186</v>
      </c>
      <c r="F1058" s="39"/>
      <c r="G1058" s="12">
        <v>186</v>
      </c>
      <c r="H1058" s="53"/>
      <c r="I1058" s="43">
        <v>3.03</v>
      </c>
      <c r="J1058" s="9">
        <v>6</v>
      </c>
      <c r="K1058" s="26" t="s">
        <v>2058</v>
      </c>
      <c r="L1058" s="106">
        <v>6067186.5999999996</v>
      </c>
      <c r="M1058" s="14">
        <v>478323.7</v>
      </c>
      <c r="N1058" s="14">
        <v>6067139.2400000002</v>
      </c>
      <c r="O1058" s="107">
        <v>478150.31</v>
      </c>
      <c r="P1058" s="39" t="s">
        <v>2472</v>
      </c>
      <c r="Q1058" s="108">
        <v>440055700673</v>
      </c>
    </row>
    <row r="1059" spans="1:17" s="17" customFormat="1" ht="15.75" outlineLevel="1">
      <c r="A1059" s="227"/>
      <c r="B1059" s="122" t="s">
        <v>1355</v>
      </c>
      <c r="C1059" s="13" t="s">
        <v>324</v>
      </c>
      <c r="D1059" s="111" t="s">
        <v>2614</v>
      </c>
      <c r="E1059" s="75">
        <f t="shared" si="32"/>
        <v>102</v>
      </c>
      <c r="F1059" s="39"/>
      <c r="G1059" s="12">
        <v>102</v>
      </c>
      <c r="H1059" s="53"/>
      <c r="I1059" s="43">
        <v>3.12</v>
      </c>
      <c r="J1059" s="9">
        <v>5.12</v>
      </c>
      <c r="K1059" s="26" t="s">
        <v>2058</v>
      </c>
      <c r="L1059" s="106">
        <v>6067165.3799999999</v>
      </c>
      <c r="M1059" s="14">
        <v>478490.06</v>
      </c>
      <c r="N1059" s="14">
        <v>6067250.2300000004</v>
      </c>
      <c r="O1059" s="107">
        <v>478434.39</v>
      </c>
      <c r="P1059" s="39" t="s">
        <v>2473</v>
      </c>
      <c r="Q1059" s="108">
        <v>440055700708</v>
      </c>
    </row>
    <row r="1060" spans="1:17" s="17" customFormat="1" ht="15.75" outlineLevel="1">
      <c r="A1060" s="227"/>
      <c r="B1060" s="122" t="s">
        <v>1356</v>
      </c>
      <c r="C1060" s="13" t="s">
        <v>233</v>
      </c>
      <c r="D1060" s="111" t="s">
        <v>2614</v>
      </c>
      <c r="E1060" s="75">
        <f t="shared" si="32"/>
        <v>643</v>
      </c>
      <c r="F1060" s="39">
        <v>440</v>
      </c>
      <c r="G1060" s="12">
        <f>158+45</f>
        <v>203</v>
      </c>
      <c r="H1060" s="53"/>
      <c r="I1060" s="189" t="s">
        <v>3403</v>
      </c>
      <c r="J1060" s="188" t="s">
        <v>3631</v>
      </c>
      <c r="K1060" s="26" t="s">
        <v>2058</v>
      </c>
      <c r="L1060" s="106">
        <v>6067410.4500000002</v>
      </c>
      <c r="M1060" s="14">
        <v>478410.63</v>
      </c>
      <c r="N1060" s="14">
        <v>6067017.8700000001</v>
      </c>
      <c r="O1060" s="107">
        <v>478104.67</v>
      </c>
      <c r="P1060" s="39" t="s">
        <v>2474</v>
      </c>
      <c r="Q1060" s="108">
        <v>440055700662</v>
      </c>
    </row>
    <row r="1061" spans="1:17" s="17" customFormat="1" ht="15.75" outlineLevel="1">
      <c r="A1061" s="227"/>
      <c r="B1061" s="122" t="s">
        <v>1357</v>
      </c>
      <c r="C1061" s="13" t="s">
        <v>1358</v>
      </c>
      <c r="D1061" s="111" t="s">
        <v>2614</v>
      </c>
      <c r="E1061" s="75">
        <f t="shared" si="32"/>
        <v>288</v>
      </c>
      <c r="F1061" s="39"/>
      <c r="G1061" s="12">
        <v>223</v>
      </c>
      <c r="H1061" s="53">
        <v>65</v>
      </c>
      <c r="I1061" s="189" t="s">
        <v>3404</v>
      </c>
      <c r="J1061" s="188" t="s">
        <v>3632</v>
      </c>
      <c r="K1061" s="26" t="s">
        <v>2058</v>
      </c>
      <c r="L1061" s="106">
        <v>6067202.6600000001</v>
      </c>
      <c r="M1061" s="14">
        <v>487022.13</v>
      </c>
      <c r="N1061" s="14">
        <v>6067147.4199999999</v>
      </c>
      <c r="O1061" s="107">
        <v>477759.87</v>
      </c>
      <c r="P1061" s="39" t="s">
        <v>2475</v>
      </c>
      <c r="Q1061" s="108">
        <v>440055700638</v>
      </c>
    </row>
    <row r="1062" spans="1:17" s="17" customFormat="1" ht="15.75" outlineLevel="1">
      <c r="A1062" s="227"/>
      <c r="B1062" s="122" t="s">
        <v>1359</v>
      </c>
      <c r="C1062" s="13" t="s">
        <v>645</v>
      </c>
      <c r="D1062" s="111" t="s">
        <v>2615</v>
      </c>
      <c r="E1062" s="75">
        <f t="shared" si="32"/>
        <v>122</v>
      </c>
      <c r="F1062" s="39">
        <v>122</v>
      </c>
      <c r="G1062" s="12"/>
      <c r="H1062" s="53"/>
      <c r="I1062" s="43">
        <v>4.7699999999999996</v>
      </c>
      <c r="J1062" s="9">
        <v>9</v>
      </c>
      <c r="K1062" s="26" t="s">
        <v>2058</v>
      </c>
      <c r="L1062" s="106">
        <v>6067529.5300000003</v>
      </c>
      <c r="M1062" s="14">
        <v>478127.22</v>
      </c>
      <c r="N1062" s="14">
        <v>6067419.9699999997</v>
      </c>
      <c r="O1062" s="107">
        <v>478181.78</v>
      </c>
      <c r="P1062" s="39" t="s">
        <v>2476</v>
      </c>
      <c r="Q1062" s="108">
        <v>440055700624</v>
      </c>
    </row>
    <row r="1063" spans="1:17" s="17" customFormat="1" ht="15.75" outlineLevel="1">
      <c r="A1063" s="227"/>
      <c r="B1063" s="122" t="s">
        <v>1360</v>
      </c>
      <c r="C1063" s="13" t="s">
        <v>1361</v>
      </c>
      <c r="D1063" s="111" t="s">
        <v>2614</v>
      </c>
      <c r="E1063" s="75">
        <f t="shared" si="32"/>
        <v>249</v>
      </c>
      <c r="F1063" s="39"/>
      <c r="G1063" s="12">
        <v>249</v>
      </c>
      <c r="H1063" s="53"/>
      <c r="I1063" s="43">
        <v>5</v>
      </c>
      <c r="J1063" s="9"/>
      <c r="K1063" s="26" t="s">
        <v>20</v>
      </c>
      <c r="L1063" s="106">
        <v>6067070.5999999996</v>
      </c>
      <c r="M1063" s="14">
        <v>478616.66</v>
      </c>
      <c r="N1063" s="14">
        <v>6067162.4000000004</v>
      </c>
      <c r="O1063" s="107">
        <v>478847.5</v>
      </c>
      <c r="P1063" s="39"/>
      <c r="Q1063" s="108"/>
    </row>
    <row r="1064" spans="1:17" s="17" customFormat="1" ht="15.75" outlineLevel="1">
      <c r="A1064" s="227"/>
      <c r="B1064" s="122" t="s">
        <v>1362</v>
      </c>
      <c r="C1064" s="13" t="s">
        <v>894</v>
      </c>
      <c r="D1064" s="111" t="s">
        <v>2614</v>
      </c>
      <c r="E1064" s="75">
        <f t="shared" si="32"/>
        <v>627</v>
      </c>
      <c r="F1064" s="39">
        <v>627</v>
      </c>
      <c r="G1064" s="12"/>
      <c r="H1064" s="53"/>
      <c r="I1064" s="43">
        <v>6.97</v>
      </c>
      <c r="J1064" s="9">
        <v>10.83</v>
      </c>
      <c r="K1064" s="26" t="s">
        <v>2058</v>
      </c>
      <c r="L1064" s="106">
        <v>6067379.6299999999</v>
      </c>
      <c r="M1064" s="14">
        <v>487447.05</v>
      </c>
      <c r="N1064" s="14">
        <v>6067713.5099999998</v>
      </c>
      <c r="O1064" s="107">
        <v>478958.79</v>
      </c>
      <c r="P1064" s="39" t="s">
        <v>2477</v>
      </c>
      <c r="Q1064" s="108">
        <v>440055700808</v>
      </c>
    </row>
    <row r="1065" spans="1:17" s="17" customFormat="1" ht="15.75" outlineLevel="1">
      <c r="A1065" s="227"/>
      <c r="B1065" s="122" t="s">
        <v>1363</v>
      </c>
      <c r="C1065" s="13" t="s">
        <v>237</v>
      </c>
      <c r="D1065" s="111" t="s">
        <v>2614</v>
      </c>
      <c r="E1065" s="75">
        <f t="shared" si="32"/>
        <v>157</v>
      </c>
      <c r="F1065" s="39"/>
      <c r="G1065" s="12">
        <v>157</v>
      </c>
      <c r="H1065" s="53"/>
      <c r="I1065" s="43">
        <v>4</v>
      </c>
      <c r="J1065" s="9"/>
      <c r="K1065" s="26" t="s">
        <v>20</v>
      </c>
      <c r="L1065" s="106">
        <v>6067473.5999999996</v>
      </c>
      <c r="M1065" s="14">
        <v>478612.6</v>
      </c>
      <c r="N1065" s="14">
        <v>6067341.0999999996</v>
      </c>
      <c r="O1065" s="107">
        <v>478694.53</v>
      </c>
      <c r="P1065" s="39"/>
      <c r="Q1065" s="108"/>
    </row>
    <row r="1066" spans="1:17" s="17" customFormat="1" ht="15.75" outlineLevel="1">
      <c r="A1066" s="227"/>
      <c r="B1066" s="122" t="s">
        <v>1364</v>
      </c>
      <c r="C1066" s="13" t="s">
        <v>1365</v>
      </c>
      <c r="D1066" s="111" t="s">
        <v>2614</v>
      </c>
      <c r="E1066" s="75">
        <f t="shared" si="32"/>
        <v>529</v>
      </c>
      <c r="F1066" s="39">
        <v>529</v>
      </c>
      <c r="G1066" s="12"/>
      <c r="H1066" s="53"/>
      <c r="I1066" s="43">
        <v>4.5</v>
      </c>
      <c r="J1066" s="188" t="s">
        <v>3633</v>
      </c>
      <c r="K1066" s="93" t="s">
        <v>2058</v>
      </c>
      <c r="L1066" s="106">
        <v>6067626.7800000003</v>
      </c>
      <c r="M1066" s="14">
        <v>478801.66</v>
      </c>
      <c r="N1066" s="14">
        <v>6067713.3200000003</v>
      </c>
      <c r="O1066" s="107">
        <v>478958.46</v>
      </c>
      <c r="P1066" s="39" t="s">
        <v>1953</v>
      </c>
      <c r="Q1066" s="108" t="s">
        <v>1954</v>
      </c>
    </row>
    <row r="1067" spans="1:17" s="17" customFormat="1" ht="15.75" outlineLevel="1">
      <c r="A1067" s="227"/>
      <c r="B1067" s="122" t="s">
        <v>1366</v>
      </c>
      <c r="C1067" s="13" t="s">
        <v>28</v>
      </c>
      <c r="D1067" s="111" t="s">
        <v>2614</v>
      </c>
      <c r="E1067" s="75">
        <f t="shared" si="32"/>
        <v>101</v>
      </c>
      <c r="F1067" s="39">
        <v>6</v>
      </c>
      <c r="G1067" s="12">
        <v>95</v>
      </c>
      <c r="H1067" s="53"/>
      <c r="I1067" s="189" t="s">
        <v>3405</v>
      </c>
      <c r="J1067" s="188" t="s">
        <v>3634</v>
      </c>
      <c r="K1067" s="26" t="s">
        <v>2058</v>
      </c>
      <c r="L1067" s="106">
        <v>6067719.5999999996</v>
      </c>
      <c r="M1067" s="14">
        <v>478948.5</v>
      </c>
      <c r="N1067" s="14">
        <v>6067820.1200000001</v>
      </c>
      <c r="O1067" s="107">
        <v>478949.63</v>
      </c>
      <c r="P1067" s="39" t="s">
        <v>2479</v>
      </c>
      <c r="Q1067" s="108">
        <v>440055700819</v>
      </c>
    </row>
    <row r="1068" spans="1:17" s="17" customFormat="1" ht="15.75" outlineLevel="1">
      <c r="A1068" s="227"/>
      <c r="B1068" s="122" t="s">
        <v>1367</v>
      </c>
      <c r="C1068" s="13" t="s">
        <v>896</v>
      </c>
      <c r="D1068" s="111" t="s">
        <v>2614</v>
      </c>
      <c r="E1068" s="75">
        <f t="shared" si="32"/>
        <v>128</v>
      </c>
      <c r="F1068" s="39">
        <v>3</v>
      </c>
      <c r="G1068" s="12">
        <v>125</v>
      </c>
      <c r="H1068" s="53"/>
      <c r="I1068" s="189" t="s">
        <v>3406</v>
      </c>
      <c r="J1068" s="9">
        <v>8</v>
      </c>
      <c r="K1068" s="26" t="s">
        <v>2058</v>
      </c>
      <c r="L1068" s="106">
        <v>6067632.0300000003</v>
      </c>
      <c r="M1068" s="14">
        <v>478792.07</v>
      </c>
      <c r="N1068" s="14">
        <v>6067742.6600000001</v>
      </c>
      <c r="O1068" s="107">
        <v>478727.48</v>
      </c>
      <c r="P1068" s="39" t="s">
        <v>2478</v>
      </c>
      <c r="Q1068" s="108">
        <v>440055700795</v>
      </c>
    </row>
    <row r="1069" spans="1:17" s="17" customFormat="1" ht="15.75" outlineLevel="1">
      <c r="A1069" s="227"/>
      <c r="B1069" s="122" t="s">
        <v>1368</v>
      </c>
      <c r="C1069" s="13" t="s">
        <v>1369</v>
      </c>
      <c r="D1069" s="111" t="s">
        <v>2615</v>
      </c>
      <c r="E1069" s="75">
        <f t="shared" si="32"/>
        <v>435</v>
      </c>
      <c r="F1069" s="39"/>
      <c r="G1069" s="12">
        <v>435</v>
      </c>
      <c r="H1069" s="53"/>
      <c r="I1069" s="43">
        <v>5</v>
      </c>
      <c r="J1069" s="9"/>
      <c r="K1069" s="26" t="s">
        <v>20</v>
      </c>
      <c r="L1069" s="106">
        <v>6067444.5999999996</v>
      </c>
      <c r="M1069" s="14">
        <v>477947.38</v>
      </c>
      <c r="N1069" s="14">
        <v>6067655.9000000004</v>
      </c>
      <c r="O1069" s="107">
        <v>477612.38</v>
      </c>
      <c r="P1069" s="39"/>
      <c r="Q1069" s="108"/>
    </row>
    <row r="1070" spans="1:17" s="17" customFormat="1" ht="15.75" outlineLevel="1">
      <c r="A1070" s="227"/>
      <c r="B1070" s="122" t="s">
        <v>1370</v>
      </c>
      <c r="C1070" s="13" t="s">
        <v>1371</v>
      </c>
      <c r="D1070" s="111" t="s">
        <v>2614</v>
      </c>
      <c r="E1070" s="75">
        <f t="shared" si="32"/>
        <v>226</v>
      </c>
      <c r="F1070" s="39"/>
      <c r="G1070" s="12">
        <v>226</v>
      </c>
      <c r="H1070" s="53"/>
      <c r="I1070" s="43">
        <v>3</v>
      </c>
      <c r="J1070" s="9"/>
      <c r="K1070" s="26" t="s">
        <v>73</v>
      </c>
      <c r="L1070" s="106">
        <v>6067505</v>
      </c>
      <c r="M1070" s="14">
        <v>477911.23</v>
      </c>
      <c r="N1070" s="14">
        <v>6067662.2000000002</v>
      </c>
      <c r="O1070" s="107">
        <v>477850.71</v>
      </c>
      <c r="P1070" s="39"/>
      <c r="Q1070" s="108"/>
    </row>
    <row r="1071" spans="1:17" s="17" customFormat="1" ht="15.75" outlineLevel="1">
      <c r="A1071" s="227"/>
      <c r="B1071" s="122" t="s">
        <v>1372</v>
      </c>
      <c r="C1071" s="13" t="s">
        <v>1373</v>
      </c>
      <c r="D1071" s="111" t="s">
        <v>2614</v>
      </c>
      <c r="E1071" s="75">
        <f t="shared" si="32"/>
        <v>172</v>
      </c>
      <c r="F1071" s="39"/>
      <c r="G1071" s="12">
        <v>172</v>
      </c>
      <c r="H1071" s="53"/>
      <c r="I1071" s="189" t="s">
        <v>3262</v>
      </c>
      <c r="J1071" s="9"/>
      <c r="K1071" s="26" t="s">
        <v>20</v>
      </c>
      <c r="L1071" s="106">
        <v>6067539.5999999996</v>
      </c>
      <c r="M1071" s="14">
        <v>478111.56</v>
      </c>
      <c r="N1071" s="14">
        <v>6067676.5999999996</v>
      </c>
      <c r="O1071" s="107">
        <v>478008.63</v>
      </c>
      <c r="P1071" s="39"/>
      <c r="Q1071" s="108"/>
    </row>
    <row r="1072" spans="1:17" s="17" customFormat="1" ht="15.75" outlineLevel="1">
      <c r="A1072" s="227"/>
      <c r="B1072" s="122" t="s">
        <v>1374</v>
      </c>
      <c r="C1072" s="13" t="s">
        <v>1375</v>
      </c>
      <c r="D1072" s="111" t="s">
        <v>2614</v>
      </c>
      <c r="E1072" s="75">
        <f t="shared" si="32"/>
        <v>711</v>
      </c>
      <c r="F1072" s="39">
        <v>445</v>
      </c>
      <c r="G1072" s="12">
        <v>266</v>
      </c>
      <c r="H1072" s="53"/>
      <c r="I1072" s="43">
        <v>6</v>
      </c>
      <c r="J1072" s="9"/>
      <c r="K1072" s="26" t="s">
        <v>9</v>
      </c>
      <c r="L1072" s="106">
        <v>6067641.7000000002</v>
      </c>
      <c r="M1072" s="14">
        <v>478289.41</v>
      </c>
      <c r="N1072" s="14">
        <v>6068258.9000000004</v>
      </c>
      <c r="O1072" s="107">
        <v>477936.24</v>
      </c>
      <c r="P1072" s="39"/>
      <c r="Q1072" s="108"/>
    </row>
    <row r="1073" spans="1:17" s="17" customFormat="1" ht="15.75" outlineLevel="1">
      <c r="A1073" s="227"/>
      <c r="B1073" s="122" t="s">
        <v>1376</v>
      </c>
      <c r="C1073" s="13" t="s">
        <v>1377</v>
      </c>
      <c r="D1073" s="111" t="s">
        <v>2614</v>
      </c>
      <c r="E1073" s="75">
        <f t="shared" si="32"/>
        <v>626</v>
      </c>
      <c r="F1073" s="39"/>
      <c r="G1073" s="12"/>
      <c r="H1073" s="53">
        <v>626</v>
      </c>
      <c r="I1073" s="43">
        <v>3</v>
      </c>
      <c r="J1073" s="9"/>
      <c r="K1073" s="26" t="s">
        <v>73</v>
      </c>
      <c r="L1073" s="106">
        <v>6068258.9000000004</v>
      </c>
      <c r="M1073" s="14">
        <v>477936.24</v>
      </c>
      <c r="N1073" s="14">
        <v>6067929.4000000004</v>
      </c>
      <c r="O1073" s="107">
        <v>477414.25</v>
      </c>
      <c r="P1073" s="39"/>
      <c r="Q1073" s="108"/>
    </row>
    <row r="1074" spans="1:17" s="17" customFormat="1" ht="15.75" outlineLevel="1">
      <c r="A1074" s="227"/>
      <c r="B1074" s="122" t="s">
        <v>1378</v>
      </c>
      <c r="C1074" s="13" t="s">
        <v>1379</v>
      </c>
      <c r="D1074" s="111" t="s">
        <v>2918</v>
      </c>
      <c r="E1074" s="75">
        <f t="shared" si="32"/>
        <v>1214</v>
      </c>
      <c r="F1074" s="39"/>
      <c r="G1074" s="12">
        <v>1150</v>
      </c>
      <c r="H1074" s="53">
        <v>64</v>
      </c>
      <c r="I1074" s="43">
        <v>4</v>
      </c>
      <c r="J1074" s="9"/>
      <c r="K1074" s="26" t="s">
        <v>13</v>
      </c>
      <c r="L1074" s="106">
        <v>6068258.9000000004</v>
      </c>
      <c r="M1074" s="14">
        <v>477936.24</v>
      </c>
      <c r="N1074" s="14">
        <v>6069287.7999999998</v>
      </c>
      <c r="O1074" s="107">
        <v>477324.53</v>
      </c>
      <c r="P1074" s="39"/>
      <c r="Q1074" s="108"/>
    </row>
    <row r="1075" spans="1:17" s="17" customFormat="1" ht="15.75" outlineLevel="1">
      <c r="A1075" s="227"/>
      <c r="B1075" s="122" t="s">
        <v>1380</v>
      </c>
      <c r="C1075" s="13" t="s">
        <v>1381</v>
      </c>
      <c r="D1075" s="111" t="s">
        <v>2613</v>
      </c>
      <c r="E1075" s="75">
        <f t="shared" si="32"/>
        <v>555</v>
      </c>
      <c r="F1075" s="39"/>
      <c r="G1075" s="12">
        <v>555</v>
      </c>
      <c r="H1075" s="53"/>
      <c r="I1075" s="43">
        <v>6</v>
      </c>
      <c r="J1075" s="9"/>
      <c r="K1075" s="26" t="s">
        <v>9</v>
      </c>
      <c r="L1075" s="106">
        <v>6068258.9000000004</v>
      </c>
      <c r="M1075" s="14">
        <v>477936.24</v>
      </c>
      <c r="N1075" s="14">
        <v>6068538</v>
      </c>
      <c r="O1075" s="107">
        <v>478416.26</v>
      </c>
      <c r="P1075" s="39"/>
      <c r="Q1075" s="108"/>
    </row>
    <row r="1076" spans="1:17" s="17" customFormat="1" ht="15.75" outlineLevel="1">
      <c r="A1076" s="227"/>
      <c r="B1076" s="122" t="s">
        <v>1382</v>
      </c>
      <c r="C1076" s="13" t="s">
        <v>1383</v>
      </c>
      <c r="D1076" s="111" t="s">
        <v>2615</v>
      </c>
      <c r="E1076" s="75">
        <f t="shared" si="32"/>
        <v>1084</v>
      </c>
      <c r="F1076" s="39"/>
      <c r="G1076" s="12">
        <v>1084</v>
      </c>
      <c r="H1076" s="53"/>
      <c r="I1076" s="43">
        <v>6</v>
      </c>
      <c r="J1076" s="9"/>
      <c r="K1076" s="26" t="s">
        <v>9</v>
      </c>
      <c r="L1076" s="106">
        <v>6068538</v>
      </c>
      <c r="M1076" s="14">
        <v>478416.26</v>
      </c>
      <c r="N1076" s="14">
        <v>6069082.5999999996</v>
      </c>
      <c r="O1076" s="107">
        <v>479353.41</v>
      </c>
      <c r="P1076" s="39"/>
      <c r="Q1076" s="108"/>
    </row>
    <row r="1077" spans="1:17" s="17" customFormat="1" ht="15.75" outlineLevel="1">
      <c r="A1077" s="227"/>
      <c r="B1077" s="122" t="s">
        <v>1384</v>
      </c>
      <c r="C1077" s="190" t="s">
        <v>3196</v>
      </c>
      <c r="D1077" s="111" t="s">
        <v>2616</v>
      </c>
      <c r="E1077" s="75">
        <f t="shared" si="32"/>
        <v>2561</v>
      </c>
      <c r="F1077" s="39"/>
      <c r="G1077" s="12">
        <v>1631</v>
      </c>
      <c r="H1077" s="53">
        <v>930</v>
      </c>
      <c r="I1077" s="43">
        <v>4</v>
      </c>
      <c r="J1077" s="9"/>
      <c r="K1077" s="26" t="s">
        <v>13</v>
      </c>
      <c r="L1077" s="106">
        <v>6068581.9000000004</v>
      </c>
      <c r="M1077" s="14">
        <v>478493.65</v>
      </c>
      <c r="N1077" s="14">
        <v>6070367.5999999996</v>
      </c>
      <c r="O1077" s="107">
        <v>479094.33</v>
      </c>
      <c r="P1077" s="39"/>
      <c r="Q1077" s="108"/>
    </row>
    <row r="1078" spans="1:17" s="17" customFormat="1" ht="15.75" outlineLevel="1">
      <c r="A1078" s="227"/>
      <c r="B1078" s="122" t="s">
        <v>1385</v>
      </c>
      <c r="C1078" s="190" t="s">
        <v>3197</v>
      </c>
      <c r="D1078" s="111" t="s">
        <v>2919</v>
      </c>
      <c r="E1078" s="75">
        <f t="shared" si="32"/>
        <v>2046</v>
      </c>
      <c r="F1078" s="39"/>
      <c r="G1078" s="12">
        <v>2046</v>
      </c>
      <c r="H1078" s="53"/>
      <c r="I1078" s="43">
        <v>8</v>
      </c>
      <c r="J1078" s="9"/>
      <c r="K1078" s="26" t="s">
        <v>9</v>
      </c>
      <c r="L1078" s="106">
        <v>6068381.4000000004</v>
      </c>
      <c r="M1078" s="14">
        <v>479573.36</v>
      </c>
      <c r="N1078" s="14">
        <v>6070367.5999999996</v>
      </c>
      <c r="O1078" s="107">
        <v>479094.33</v>
      </c>
      <c r="P1078" s="39"/>
      <c r="Q1078" s="108"/>
    </row>
    <row r="1079" spans="1:17" s="17" customFormat="1" ht="31.5" outlineLevel="1">
      <c r="A1079" s="227"/>
      <c r="B1079" s="122" t="s">
        <v>1386</v>
      </c>
      <c r="C1079" s="190" t="s">
        <v>3198</v>
      </c>
      <c r="D1079" s="111" t="s">
        <v>2920</v>
      </c>
      <c r="E1079" s="75">
        <f t="shared" si="32"/>
        <v>1659</v>
      </c>
      <c r="F1079" s="39"/>
      <c r="G1079" s="12"/>
      <c r="H1079" s="53">
        <v>1659</v>
      </c>
      <c r="I1079" s="43">
        <v>3.7</v>
      </c>
      <c r="J1079" s="9">
        <v>6.48</v>
      </c>
      <c r="K1079" s="26" t="s">
        <v>13</v>
      </c>
      <c r="L1079" s="106">
        <v>6070022.1799999997</v>
      </c>
      <c r="M1079" s="14">
        <v>480286.94</v>
      </c>
      <c r="N1079" s="14">
        <v>6070367.3399999999</v>
      </c>
      <c r="O1079" s="107">
        <v>479099.57</v>
      </c>
      <c r="P1079" s="39" t="s">
        <v>2054</v>
      </c>
      <c r="Q1079" s="108">
        <v>440053006690</v>
      </c>
    </row>
    <row r="1080" spans="1:17" s="17" customFormat="1" ht="15.75" outlineLevel="1">
      <c r="A1080" s="227"/>
      <c r="B1080" s="122" t="s">
        <v>1387</v>
      </c>
      <c r="C1080" s="13" t="s">
        <v>51</v>
      </c>
      <c r="D1080" s="111" t="s">
        <v>2611</v>
      </c>
      <c r="E1080" s="75">
        <f t="shared" si="32"/>
        <v>1238</v>
      </c>
      <c r="F1080" s="39">
        <v>6</v>
      </c>
      <c r="G1080" s="12">
        <v>1232</v>
      </c>
      <c r="H1080" s="53"/>
      <c r="I1080" s="189" t="s">
        <v>3435</v>
      </c>
      <c r="J1080" s="188" t="s">
        <v>3635</v>
      </c>
      <c r="K1080" s="26" t="s">
        <v>2058</v>
      </c>
      <c r="L1080" s="106">
        <v>6070199.2800000003</v>
      </c>
      <c r="M1080" s="14">
        <v>481479.36</v>
      </c>
      <c r="N1080" s="14">
        <v>6070022.1799999997</v>
      </c>
      <c r="O1080" s="107">
        <v>480286.94</v>
      </c>
      <c r="P1080" s="39" t="s">
        <v>2053</v>
      </c>
      <c r="Q1080" s="108">
        <v>440053001526</v>
      </c>
    </row>
    <row r="1081" spans="1:17" s="17" customFormat="1" ht="15.75" outlineLevel="1">
      <c r="A1081" s="227"/>
      <c r="B1081" s="122" t="s">
        <v>1388</v>
      </c>
      <c r="C1081" s="13" t="s">
        <v>1389</v>
      </c>
      <c r="D1081" s="111" t="s">
        <v>2617</v>
      </c>
      <c r="E1081" s="75">
        <f t="shared" si="32"/>
        <v>626</v>
      </c>
      <c r="F1081" s="39"/>
      <c r="G1081" s="12">
        <v>626</v>
      </c>
      <c r="H1081" s="53"/>
      <c r="I1081" s="43">
        <v>5</v>
      </c>
      <c r="J1081" s="9"/>
      <c r="K1081" s="26" t="s">
        <v>20</v>
      </c>
      <c r="L1081" s="106">
        <v>6070367.5999999996</v>
      </c>
      <c r="M1081" s="14">
        <v>479094.33</v>
      </c>
      <c r="N1081" s="14">
        <v>6070962.7000000002</v>
      </c>
      <c r="O1081" s="107">
        <v>479191.75</v>
      </c>
      <c r="P1081" s="39"/>
      <c r="Q1081" s="108"/>
    </row>
    <row r="1082" spans="1:17" s="17" customFormat="1" ht="15.75" outlineLevel="1">
      <c r="A1082" s="227"/>
      <c r="B1082" s="122" t="s">
        <v>1390</v>
      </c>
      <c r="C1082" s="13" t="s">
        <v>1391</v>
      </c>
      <c r="D1082" s="111" t="s">
        <v>2617</v>
      </c>
      <c r="E1082" s="75">
        <f t="shared" si="32"/>
        <v>1231</v>
      </c>
      <c r="F1082" s="39"/>
      <c r="G1082" s="12">
        <v>1231</v>
      </c>
      <c r="H1082" s="53"/>
      <c r="I1082" s="43">
        <v>3.6</v>
      </c>
      <c r="J1082" s="9">
        <v>12</v>
      </c>
      <c r="K1082" s="26" t="s">
        <v>2009</v>
      </c>
      <c r="L1082" s="106">
        <v>6070969.9699999997</v>
      </c>
      <c r="M1082" s="14">
        <v>479195.26</v>
      </c>
      <c r="N1082" s="14">
        <v>6072017.4400000004</v>
      </c>
      <c r="O1082" s="107">
        <v>478705.13</v>
      </c>
      <c r="P1082" s="39" t="s">
        <v>2052</v>
      </c>
      <c r="Q1082" s="108">
        <v>440053006601</v>
      </c>
    </row>
    <row r="1083" spans="1:17" s="17" customFormat="1" ht="15.75" outlineLevel="1">
      <c r="A1083" s="227"/>
      <c r="B1083" s="122" t="s">
        <v>1392</v>
      </c>
      <c r="C1083" s="190" t="s">
        <v>3199</v>
      </c>
      <c r="D1083" s="111" t="s">
        <v>2617</v>
      </c>
      <c r="E1083" s="75">
        <f t="shared" si="32"/>
        <v>1311</v>
      </c>
      <c r="F1083" s="39"/>
      <c r="G1083" s="12"/>
      <c r="H1083" s="53">
        <v>1311</v>
      </c>
      <c r="I1083" s="43">
        <v>3</v>
      </c>
      <c r="J1083" s="9"/>
      <c r="K1083" s="26" t="s">
        <v>73</v>
      </c>
      <c r="L1083" s="106">
        <v>6070962.7000000002</v>
      </c>
      <c r="M1083" s="14">
        <v>479191.75</v>
      </c>
      <c r="N1083" s="14">
        <v>6071115.2000000002</v>
      </c>
      <c r="O1083" s="107">
        <v>480331.88</v>
      </c>
      <c r="P1083" s="39"/>
      <c r="Q1083" s="108"/>
    </row>
    <row r="1084" spans="1:17" s="17" customFormat="1" ht="15.75" outlineLevel="1">
      <c r="A1084" s="227"/>
      <c r="B1084" s="248" t="s">
        <v>1393</v>
      </c>
      <c r="C1084" s="249" t="s">
        <v>3200</v>
      </c>
      <c r="D1084" s="229" t="s">
        <v>2921</v>
      </c>
      <c r="E1084" s="230">
        <f>SUM(F1084:H1085)</f>
        <v>2599</v>
      </c>
      <c r="F1084" s="39"/>
      <c r="G1084" s="12"/>
      <c r="H1084" s="53">
        <v>1725</v>
      </c>
      <c r="I1084" s="43">
        <v>4</v>
      </c>
      <c r="J1084" s="9">
        <v>6</v>
      </c>
      <c r="K1084" s="244" t="s">
        <v>13</v>
      </c>
      <c r="L1084" s="106">
        <v>6070965.25</v>
      </c>
      <c r="M1084" s="14">
        <v>479185.09</v>
      </c>
      <c r="N1084" s="14">
        <v>6070918.8600000003</v>
      </c>
      <c r="O1084" s="107">
        <v>477826.36</v>
      </c>
      <c r="P1084" s="39" t="s">
        <v>2051</v>
      </c>
      <c r="Q1084" s="108">
        <v>440053006667</v>
      </c>
    </row>
    <row r="1085" spans="1:17" s="17" customFormat="1" ht="15.75" outlineLevel="1">
      <c r="A1085" s="227"/>
      <c r="B1085" s="248"/>
      <c r="C1085" s="249"/>
      <c r="D1085" s="229"/>
      <c r="E1085" s="230"/>
      <c r="F1085" s="39"/>
      <c r="G1085" s="12"/>
      <c r="H1085" s="53">
        <v>874</v>
      </c>
      <c r="I1085" s="43"/>
      <c r="J1085" s="9"/>
      <c r="K1085" s="244"/>
      <c r="L1085" s="106">
        <v>6070918.8600000003</v>
      </c>
      <c r="M1085" s="14">
        <v>477826.36</v>
      </c>
      <c r="N1085" s="14">
        <v>6070330</v>
      </c>
      <c r="O1085" s="107">
        <v>477210.28</v>
      </c>
      <c r="P1085" s="39"/>
      <c r="Q1085" s="108"/>
    </row>
    <row r="1086" spans="1:17" s="17" customFormat="1" ht="15.75" outlineLevel="1">
      <c r="A1086" s="227"/>
      <c r="B1086" s="122" t="s">
        <v>1394</v>
      </c>
      <c r="C1086" s="13" t="s">
        <v>1395</v>
      </c>
      <c r="D1086" s="111" t="s">
        <v>2618</v>
      </c>
      <c r="E1086" s="75">
        <f t="shared" si="32"/>
        <v>658</v>
      </c>
      <c r="F1086" s="39"/>
      <c r="G1086" s="12"/>
      <c r="H1086" s="53">
        <v>658</v>
      </c>
      <c r="I1086" s="43">
        <v>3</v>
      </c>
      <c r="J1086" s="9"/>
      <c r="K1086" s="26" t="s">
        <v>73</v>
      </c>
      <c r="L1086" s="106">
        <v>6070922.0999999996</v>
      </c>
      <c r="M1086" s="14">
        <v>477826.78</v>
      </c>
      <c r="N1086" s="14">
        <v>6070333.7999999998</v>
      </c>
      <c r="O1086" s="107">
        <v>478118.48</v>
      </c>
      <c r="P1086" s="39"/>
      <c r="Q1086" s="108"/>
    </row>
    <row r="1087" spans="1:17" s="17" customFormat="1" ht="15.75" outlineLevel="1">
      <c r="A1087" s="227"/>
      <c r="B1087" s="122" t="s">
        <v>1396</v>
      </c>
      <c r="C1087" s="13" t="s">
        <v>1397</v>
      </c>
      <c r="D1087" s="111" t="s">
        <v>2922</v>
      </c>
      <c r="E1087" s="75">
        <f t="shared" ref="E1087:E1152" si="33">SUM(F1087:H1087)</f>
        <v>1791</v>
      </c>
      <c r="F1087" s="39"/>
      <c r="G1087" s="12">
        <v>1791</v>
      </c>
      <c r="H1087" s="53"/>
      <c r="I1087" s="43">
        <v>5</v>
      </c>
      <c r="J1087" s="9"/>
      <c r="K1087" s="26" t="s">
        <v>20</v>
      </c>
      <c r="L1087" s="106">
        <v>6070915.4000000004</v>
      </c>
      <c r="M1087" s="14">
        <v>483964.82</v>
      </c>
      <c r="N1087" s="14">
        <v>6071168.9000000004</v>
      </c>
      <c r="O1087" s="107">
        <v>482457.94</v>
      </c>
      <c r="P1087" s="39"/>
      <c r="Q1087" s="108"/>
    </row>
    <row r="1088" spans="1:17" s="17" customFormat="1" ht="15.75" outlineLevel="1">
      <c r="A1088" s="227"/>
      <c r="B1088" s="122" t="s">
        <v>1398</v>
      </c>
      <c r="C1088" s="13" t="s">
        <v>141</v>
      </c>
      <c r="D1088" s="111" t="s">
        <v>2619</v>
      </c>
      <c r="E1088" s="75">
        <f t="shared" si="33"/>
        <v>462</v>
      </c>
      <c r="F1088" s="39">
        <v>452</v>
      </c>
      <c r="G1088" s="12">
        <v>10</v>
      </c>
      <c r="H1088" s="53"/>
      <c r="I1088" s="189" t="s">
        <v>3425</v>
      </c>
      <c r="J1088" s="188" t="s">
        <v>3636</v>
      </c>
      <c r="K1088" s="26" t="s">
        <v>2058</v>
      </c>
      <c r="L1088" s="106">
        <v>6071373.4699999997</v>
      </c>
      <c r="M1088" s="14">
        <v>484737.91</v>
      </c>
      <c r="N1088" s="14">
        <v>6071548.2999999998</v>
      </c>
      <c r="O1088" s="107">
        <v>484374.32</v>
      </c>
      <c r="P1088" s="39" t="s">
        <v>1918</v>
      </c>
      <c r="Q1088" s="108" t="s">
        <v>1919</v>
      </c>
    </row>
    <row r="1089" spans="1:17" s="17" customFormat="1" ht="15.75" outlineLevel="1">
      <c r="A1089" s="227"/>
      <c r="B1089" s="122" t="s">
        <v>1399</v>
      </c>
      <c r="C1089" s="13" t="s">
        <v>920</v>
      </c>
      <c r="D1089" s="111" t="s">
        <v>2620</v>
      </c>
      <c r="E1089" s="75">
        <f t="shared" si="33"/>
        <v>121</v>
      </c>
      <c r="F1089" s="39"/>
      <c r="G1089" s="12">
        <v>121</v>
      </c>
      <c r="H1089" s="53"/>
      <c r="I1089" s="43">
        <v>3</v>
      </c>
      <c r="J1089" s="9"/>
      <c r="K1089" s="26" t="s">
        <v>20</v>
      </c>
      <c r="L1089" s="106">
        <v>6071431.7999999998</v>
      </c>
      <c r="M1089" s="14">
        <v>484514.02</v>
      </c>
      <c r="N1089" s="14">
        <v>6071552</v>
      </c>
      <c r="O1089" s="107">
        <v>484504.44</v>
      </c>
      <c r="P1089" s="39"/>
      <c r="Q1089" s="108"/>
    </row>
    <row r="1090" spans="1:17" s="17" customFormat="1" ht="15.75" outlineLevel="1">
      <c r="A1090" s="227"/>
      <c r="B1090" s="122" t="s">
        <v>1400</v>
      </c>
      <c r="C1090" s="13" t="s">
        <v>1389</v>
      </c>
      <c r="D1090" s="111" t="s">
        <v>2619</v>
      </c>
      <c r="E1090" s="75">
        <f t="shared" si="33"/>
        <v>713</v>
      </c>
      <c r="F1090" s="39">
        <v>216</v>
      </c>
      <c r="G1090" s="12">
        <v>497</v>
      </c>
      <c r="H1090" s="53"/>
      <c r="I1090" s="189" t="s">
        <v>3262</v>
      </c>
      <c r="J1090" s="9"/>
      <c r="K1090" s="26" t="s">
        <v>20</v>
      </c>
      <c r="L1090" s="106">
        <v>6071554.0999999996</v>
      </c>
      <c r="M1090" s="14">
        <v>485073.01</v>
      </c>
      <c r="N1090" s="14">
        <v>6071634.2999999998</v>
      </c>
      <c r="O1090" s="107">
        <v>484454.31</v>
      </c>
      <c r="P1090" s="39"/>
      <c r="Q1090" s="108"/>
    </row>
    <row r="1091" spans="1:17" s="17" customFormat="1" ht="15.75" outlineLevel="1">
      <c r="A1091" s="227"/>
      <c r="B1091" s="122" t="s">
        <v>1401</v>
      </c>
      <c r="C1091" s="13" t="s">
        <v>57</v>
      </c>
      <c r="D1091" s="111" t="s">
        <v>2619</v>
      </c>
      <c r="E1091" s="75">
        <f t="shared" si="33"/>
        <v>373</v>
      </c>
      <c r="F1091" s="39">
        <v>373</v>
      </c>
      <c r="G1091" s="12"/>
      <c r="H1091" s="53"/>
      <c r="I1091" s="189" t="s">
        <v>3249</v>
      </c>
      <c r="J1091" s="9"/>
      <c r="K1091" s="26" t="s">
        <v>20</v>
      </c>
      <c r="L1091" s="106">
        <v>6071541.2000000002</v>
      </c>
      <c r="M1091" s="14">
        <v>485050.49</v>
      </c>
      <c r="N1091" s="14">
        <v>6071234.2000000002</v>
      </c>
      <c r="O1091" s="107">
        <v>485262.36</v>
      </c>
      <c r="P1091" s="39"/>
      <c r="Q1091" s="108"/>
    </row>
    <row r="1092" spans="1:17" s="17" customFormat="1" ht="15.75" outlineLevel="1">
      <c r="A1092" s="227"/>
      <c r="B1092" s="248" t="s">
        <v>1402</v>
      </c>
      <c r="C1092" s="249" t="s">
        <v>1403</v>
      </c>
      <c r="D1092" s="229" t="s">
        <v>2619</v>
      </c>
      <c r="E1092" s="230">
        <f>SUM(F1092:H1093)</f>
        <v>437</v>
      </c>
      <c r="F1092" s="39"/>
      <c r="G1092" s="12">
        <v>212</v>
      </c>
      <c r="H1092" s="53"/>
      <c r="I1092" s="43">
        <v>3.01</v>
      </c>
      <c r="J1092" s="9">
        <v>6</v>
      </c>
      <c r="K1092" s="26" t="s">
        <v>2058</v>
      </c>
      <c r="L1092" s="106">
        <v>6071114.5</v>
      </c>
      <c r="M1092" s="14">
        <v>484805.16</v>
      </c>
      <c r="N1092" s="14">
        <v>6071224.0599999996</v>
      </c>
      <c r="O1092" s="107">
        <v>484986.25</v>
      </c>
      <c r="P1092" s="228" t="s">
        <v>2394</v>
      </c>
      <c r="Q1092" s="108">
        <v>440055440872</v>
      </c>
    </row>
    <row r="1093" spans="1:17" s="17" customFormat="1" ht="15.75" outlineLevel="1">
      <c r="A1093" s="227"/>
      <c r="B1093" s="248"/>
      <c r="C1093" s="249"/>
      <c r="D1093" s="229"/>
      <c r="E1093" s="230"/>
      <c r="F1093" s="39">
        <v>225</v>
      </c>
      <c r="G1093" s="12"/>
      <c r="H1093" s="53"/>
      <c r="I1093" s="43">
        <v>2.81</v>
      </c>
      <c r="J1093" s="9">
        <v>6</v>
      </c>
      <c r="K1093" s="26" t="s">
        <v>2058</v>
      </c>
      <c r="L1093" s="106">
        <v>6071225.9199999999</v>
      </c>
      <c r="M1093" s="14">
        <v>484996.5</v>
      </c>
      <c r="N1093" s="14">
        <v>6071377.0800000001</v>
      </c>
      <c r="O1093" s="107">
        <v>485158.91</v>
      </c>
      <c r="P1093" s="228"/>
      <c r="Q1093" s="108">
        <v>440055492149</v>
      </c>
    </row>
    <row r="1094" spans="1:17" s="17" customFormat="1" ht="15.75" outlineLevel="1">
      <c r="A1094" s="227"/>
      <c r="B1094" s="122" t="s">
        <v>1404</v>
      </c>
      <c r="C1094" s="13" t="s">
        <v>237</v>
      </c>
      <c r="D1094" s="111" t="s">
        <v>2619</v>
      </c>
      <c r="E1094" s="75">
        <f t="shared" si="33"/>
        <v>629</v>
      </c>
      <c r="F1094" s="39">
        <v>629</v>
      </c>
      <c r="G1094" s="12"/>
      <c r="H1094" s="53"/>
      <c r="I1094" s="43">
        <v>4.03</v>
      </c>
      <c r="J1094" s="9">
        <v>8.7899999999999991</v>
      </c>
      <c r="K1094" s="26" t="s">
        <v>2058</v>
      </c>
      <c r="L1094" s="106">
        <v>6071410.5700000003</v>
      </c>
      <c r="M1094" s="14">
        <v>484861.23</v>
      </c>
      <c r="N1094" s="14">
        <v>6070897.3600000003</v>
      </c>
      <c r="O1094" s="107">
        <v>485224.75</v>
      </c>
      <c r="P1094" s="39" t="s">
        <v>2412</v>
      </c>
      <c r="Q1094" s="108">
        <v>440055441961</v>
      </c>
    </row>
    <row r="1095" spans="1:17" s="17" customFormat="1" ht="15.75" outlineLevel="1">
      <c r="A1095" s="227"/>
      <c r="B1095" s="122" t="s">
        <v>1405</v>
      </c>
      <c r="C1095" s="13" t="s">
        <v>1233</v>
      </c>
      <c r="D1095" s="111" t="s">
        <v>2619</v>
      </c>
      <c r="E1095" s="75">
        <f t="shared" si="33"/>
        <v>275</v>
      </c>
      <c r="F1095" s="39"/>
      <c r="G1095" s="12">
        <v>275</v>
      </c>
      <c r="H1095" s="53"/>
      <c r="I1095" s="189" t="s">
        <v>3407</v>
      </c>
      <c r="J1095" s="9"/>
      <c r="K1095" s="26" t="s">
        <v>20</v>
      </c>
      <c r="L1095" s="106">
        <v>6070394</v>
      </c>
      <c r="M1095" s="14">
        <v>474949.07</v>
      </c>
      <c r="N1095" s="14">
        <v>6070662.4000000004</v>
      </c>
      <c r="O1095" s="107">
        <v>474890.03</v>
      </c>
      <c r="P1095" s="39"/>
      <c r="Q1095" s="108"/>
    </row>
    <row r="1096" spans="1:17" s="17" customFormat="1" ht="15.75" outlineLevel="1">
      <c r="A1096" s="227"/>
      <c r="B1096" s="122" t="s">
        <v>1406</v>
      </c>
      <c r="C1096" s="190" t="s">
        <v>3201</v>
      </c>
      <c r="D1096" s="111" t="s">
        <v>2619</v>
      </c>
      <c r="E1096" s="75">
        <f t="shared" si="33"/>
        <v>1704</v>
      </c>
      <c r="F1096" s="39"/>
      <c r="G1096" s="12">
        <v>1704</v>
      </c>
      <c r="H1096" s="53"/>
      <c r="I1096" s="43">
        <v>5</v>
      </c>
      <c r="J1096" s="9"/>
      <c r="K1096" s="26" t="s">
        <v>20</v>
      </c>
      <c r="L1096" s="106">
        <v>6072164.7999999998</v>
      </c>
      <c r="M1096" s="14">
        <v>484254.32</v>
      </c>
      <c r="N1096" s="14">
        <v>6072039.0999999996</v>
      </c>
      <c r="O1096" s="107">
        <v>482599.31</v>
      </c>
      <c r="P1096" s="39"/>
      <c r="Q1096" s="108"/>
    </row>
    <row r="1097" spans="1:17" s="17" customFormat="1" ht="26.25" customHeight="1" outlineLevel="1">
      <c r="A1097" s="227"/>
      <c r="B1097" s="248" t="s">
        <v>1407</v>
      </c>
      <c r="C1097" s="249" t="s">
        <v>1408</v>
      </c>
      <c r="D1097" s="212" t="s">
        <v>2923</v>
      </c>
      <c r="E1097" s="230">
        <f>SUM(F1097:H1098)</f>
        <v>2083</v>
      </c>
      <c r="F1097" s="39">
        <v>270</v>
      </c>
      <c r="G1097" s="12">
        <v>306</v>
      </c>
      <c r="H1097" s="53"/>
      <c r="I1097" s="189" t="s">
        <v>3408</v>
      </c>
      <c r="J1097" s="188" t="s">
        <v>3637</v>
      </c>
      <c r="K1097" s="26" t="s">
        <v>2058</v>
      </c>
      <c r="L1097" s="106">
        <v>6071854.9299999997</v>
      </c>
      <c r="M1097" s="14">
        <v>485473.93</v>
      </c>
      <c r="N1097" s="14">
        <v>6071767.46</v>
      </c>
      <c r="O1097" s="107">
        <v>484907.86</v>
      </c>
      <c r="P1097" s="39" t="s">
        <v>2050</v>
      </c>
      <c r="Q1097" s="108">
        <v>440053084098</v>
      </c>
    </row>
    <row r="1098" spans="1:17" s="17" customFormat="1" ht="15.75" outlineLevel="1">
      <c r="A1098" s="227"/>
      <c r="B1098" s="248"/>
      <c r="C1098" s="249"/>
      <c r="D1098" s="214"/>
      <c r="E1098" s="230"/>
      <c r="F1098" s="39"/>
      <c r="G1098" s="12">
        <v>1507</v>
      </c>
      <c r="H1098" s="53"/>
      <c r="I1098" s="43">
        <v>5.74</v>
      </c>
      <c r="J1098" s="9">
        <v>10</v>
      </c>
      <c r="K1098" s="26" t="s">
        <v>2058</v>
      </c>
      <c r="L1098" s="106">
        <v>6071775.2199999997</v>
      </c>
      <c r="M1098" s="14">
        <v>484890.49</v>
      </c>
      <c r="N1098" s="14">
        <v>6072673.1100000003</v>
      </c>
      <c r="O1098" s="107">
        <v>484107.9</v>
      </c>
      <c r="P1098" s="39" t="s">
        <v>2050</v>
      </c>
      <c r="Q1098" s="108">
        <v>440053084110</v>
      </c>
    </row>
    <row r="1099" spans="1:17" s="17" customFormat="1" ht="15.75" outlineLevel="1">
      <c r="A1099" s="227"/>
      <c r="B1099" s="122" t="s">
        <v>1409</v>
      </c>
      <c r="C1099" s="13" t="s">
        <v>1410</v>
      </c>
      <c r="D1099" s="111" t="s">
        <v>2619</v>
      </c>
      <c r="E1099" s="75">
        <f t="shared" si="33"/>
        <v>313</v>
      </c>
      <c r="F1099" s="39">
        <v>135</v>
      </c>
      <c r="G1099" s="12">
        <v>178</v>
      </c>
      <c r="H1099" s="53"/>
      <c r="I1099" s="189" t="s">
        <v>3409</v>
      </c>
      <c r="J1099" s="9">
        <v>14</v>
      </c>
      <c r="K1099" s="26" t="s">
        <v>9</v>
      </c>
      <c r="L1099" s="106">
        <v>6071804.6699999999</v>
      </c>
      <c r="M1099" s="14">
        <v>484840.53</v>
      </c>
      <c r="N1099" s="14">
        <v>6071979.1699999999</v>
      </c>
      <c r="O1099" s="107">
        <v>485060.61</v>
      </c>
      <c r="P1099" s="39" t="s">
        <v>2243</v>
      </c>
      <c r="Q1099" s="108">
        <v>440054349258</v>
      </c>
    </row>
    <row r="1100" spans="1:17" s="17" customFormat="1" ht="15.75" outlineLevel="1">
      <c r="A1100" s="227"/>
      <c r="B1100" s="122" t="s">
        <v>1411</v>
      </c>
      <c r="C1100" s="13" t="s">
        <v>1412</v>
      </c>
      <c r="D1100" s="111" t="s">
        <v>2621</v>
      </c>
      <c r="E1100" s="75">
        <f t="shared" si="33"/>
        <v>513</v>
      </c>
      <c r="F1100" s="39"/>
      <c r="G1100" s="12">
        <v>513</v>
      </c>
      <c r="H1100" s="53"/>
      <c r="I1100" s="43">
        <v>2.88</v>
      </c>
      <c r="J1100" s="9">
        <v>10.23</v>
      </c>
      <c r="K1100" s="26" t="s">
        <v>2058</v>
      </c>
      <c r="L1100" s="106">
        <v>6072179.9400000004</v>
      </c>
      <c r="M1100" s="14">
        <v>484254.36</v>
      </c>
      <c r="N1100" s="14">
        <v>6072173.8099999996</v>
      </c>
      <c r="O1100" s="107">
        <v>484736.38</v>
      </c>
      <c r="P1100" s="39" t="s">
        <v>2395</v>
      </c>
      <c r="Q1100" s="108">
        <v>440055440850</v>
      </c>
    </row>
    <row r="1101" spans="1:17" s="17" customFormat="1" ht="15.75" outlineLevel="1">
      <c r="A1101" s="227"/>
      <c r="B1101" s="122" t="s">
        <v>1413</v>
      </c>
      <c r="C1101" s="13" t="s">
        <v>1414</v>
      </c>
      <c r="D1101" s="111" t="s">
        <v>2622</v>
      </c>
      <c r="E1101" s="75">
        <f t="shared" si="33"/>
        <v>116</v>
      </c>
      <c r="F1101" s="39"/>
      <c r="G1101" s="12"/>
      <c r="H1101" s="53">
        <v>116</v>
      </c>
      <c r="I1101" s="43">
        <v>1.99</v>
      </c>
      <c r="J1101" s="9">
        <v>7.6</v>
      </c>
      <c r="K1101" s="26" t="s">
        <v>2058</v>
      </c>
      <c r="L1101" s="106">
        <v>6072173.8099999996</v>
      </c>
      <c r="M1101" s="14">
        <v>484736.38</v>
      </c>
      <c r="N1101" s="14">
        <v>6072198.6900000004</v>
      </c>
      <c r="O1101" s="107">
        <v>484848.93</v>
      </c>
      <c r="P1101" s="39" t="s">
        <v>2395</v>
      </c>
      <c r="Q1101" s="108">
        <v>440055440850</v>
      </c>
    </row>
    <row r="1102" spans="1:17" s="17" customFormat="1" ht="15.75" outlineLevel="1">
      <c r="A1102" s="227"/>
      <c r="B1102" s="248" t="s">
        <v>1415</v>
      </c>
      <c r="C1102" s="249" t="s">
        <v>1416</v>
      </c>
      <c r="D1102" s="212" t="s">
        <v>2653</v>
      </c>
      <c r="E1102" s="215">
        <f>SUM(F1102:H1105)</f>
        <v>1682</v>
      </c>
      <c r="F1102" s="39"/>
      <c r="G1102" s="12">
        <v>106</v>
      </c>
      <c r="H1102" s="53"/>
      <c r="I1102" s="43">
        <v>6.1</v>
      </c>
      <c r="J1102" s="9">
        <v>12</v>
      </c>
      <c r="K1102" s="26" t="s">
        <v>2058</v>
      </c>
      <c r="L1102" s="106">
        <v>6073009.0199999996</v>
      </c>
      <c r="M1102" s="14">
        <v>482952.54</v>
      </c>
      <c r="N1102" s="14">
        <v>6073058.7000000002</v>
      </c>
      <c r="O1102" s="107">
        <v>483043.98</v>
      </c>
      <c r="P1102" s="228" t="s">
        <v>2413</v>
      </c>
      <c r="Q1102" s="108">
        <v>440055498706</v>
      </c>
    </row>
    <row r="1103" spans="1:17" s="17" customFormat="1" ht="15.75" outlineLevel="1">
      <c r="A1103" s="227"/>
      <c r="B1103" s="248"/>
      <c r="C1103" s="249"/>
      <c r="D1103" s="213"/>
      <c r="E1103" s="216"/>
      <c r="F1103" s="39"/>
      <c r="G1103" s="12">
        <v>170</v>
      </c>
      <c r="H1103" s="53"/>
      <c r="I1103" s="43">
        <v>5.98</v>
      </c>
      <c r="J1103" s="9">
        <v>11.59</v>
      </c>
      <c r="K1103" s="26" t="s">
        <v>2058</v>
      </c>
      <c r="L1103" s="106">
        <v>6073058.7000000002</v>
      </c>
      <c r="M1103" s="14">
        <v>483043.98</v>
      </c>
      <c r="N1103" s="14">
        <v>6073108.6500000004</v>
      </c>
      <c r="O1103" s="107">
        <v>483194.21</v>
      </c>
      <c r="P1103" s="228"/>
      <c r="Q1103" s="108">
        <v>440055498765</v>
      </c>
    </row>
    <row r="1104" spans="1:17" s="17" customFormat="1" ht="15.75" outlineLevel="1">
      <c r="A1104" s="227"/>
      <c r="B1104" s="248"/>
      <c r="C1104" s="249"/>
      <c r="D1104" s="213"/>
      <c r="E1104" s="216"/>
      <c r="F1104" s="39"/>
      <c r="G1104" s="12">
        <v>627</v>
      </c>
      <c r="H1104" s="53"/>
      <c r="I1104" s="43">
        <v>6.81</v>
      </c>
      <c r="J1104" s="8">
        <v>12.31</v>
      </c>
      <c r="K1104" s="26" t="s">
        <v>2058</v>
      </c>
      <c r="L1104" s="106">
        <v>6072968.5499999998</v>
      </c>
      <c r="M1104" s="14">
        <v>482340.47</v>
      </c>
      <c r="N1104" s="14">
        <v>6073009.0199999996</v>
      </c>
      <c r="O1104" s="107">
        <v>482952.54</v>
      </c>
      <c r="P1104" s="228"/>
      <c r="Q1104" s="108">
        <v>440055498710</v>
      </c>
    </row>
    <row r="1105" spans="1:17" s="17" customFormat="1" ht="15.75" outlineLevel="1">
      <c r="A1105" s="227"/>
      <c r="B1105" s="248"/>
      <c r="C1105" s="249"/>
      <c r="D1105" s="214"/>
      <c r="E1105" s="217"/>
      <c r="F1105" s="39"/>
      <c r="G1105" s="12">
        <v>779</v>
      </c>
      <c r="H1105" s="53"/>
      <c r="I1105" s="43">
        <v>7.02</v>
      </c>
      <c r="J1105" s="9">
        <v>12</v>
      </c>
      <c r="K1105" s="26" t="s">
        <v>2058</v>
      </c>
      <c r="L1105" s="106">
        <v>6073108.6500000004</v>
      </c>
      <c r="M1105" s="14">
        <v>483194.21</v>
      </c>
      <c r="N1105" s="14">
        <v>6073195.3200000003</v>
      </c>
      <c r="O1105" s="107">
        <v>483928.96</v>
      </c>
      <c r="P1105" s="228"/>
      <c r="Q1105" s="108">
        <v>440055498743</v>
      </c>
    </row>
    <row r="1106" spans="1:17" s="17" customFormat="1" ht="15.75" outlineLevel="1">
      <c r="A1106" s="227"/>
      <c r="B1106" s="122" t="s">
        <v>1417</v>
      </c>
      <c r="C1106" s="13" t="s">
        <v>106</v>
      </c>
      <c r="D1106" s="111" t="s">
        <v>2924</v>
      </c>
      <c r="E1106" s="75">
        <f t="shared" si="33"/>
        <v>910</v>
      </c>
      <c r="F1106" s="39"/>
      <c r="G1106" s="12">
        <v>910</v>
      </c>
      <c r="H1106" s="53"/>
      <c r="I1106" s="43">
        <v>2.8</v>
      </c>
      <c r="J1106" s="9">
        <v>5.83</v>
      </c>
      <c r="K1106" s="26" t="s">
        <v>2058</v>
      </c>
      <c r="L1106" s="106">
        <v>6073014.6500000004</v>
      </c>
      <c r="M1106" s="14">
        <v>482946.94</v>
      </c>
      <c r="N1106" s="14">
        <v>6073897.6399999997</v>
      </c>
      <c r="O1106" s="107">
        <v>482949.48</v>
      </c>
      <c r="P1106" s="39" t="s">
        <v>2396</v>
      </c>
      <c r="Q1106" s="108">
        <v>440055440907</v>
      </c>
    </row>
    <row r="1107" spans="1:17" s="17" customFormat="1" ht="15.75" outlineLevel="1">
      <c r="A1107" s="227"/>
      <c r="B1107" s="122" t="s">
        <v>1418</v>
      </c>
      <c r="C1107" s="13" t="s">
        <v>1419</v>
      </c>
      <c r="D1107" s="111" t="s">
        <v>2623</v>
      </c>
      <c r="E1107" s="75">
        <f t="shared" si="33"/>
        <v>84</v>
      </c>
      <c r="F1107" s="39"/>
      <c r="G1107" s="12">
        <v>84</v>
      </c>
      <c r="H1107" s="53"/>
      <c r="I1107" s="43">
        <v>5</v>
      </c>
      <c r="J1107" s="9"/>
      <c r="K1107" s="26" t="s">
        <v>20</v>
      </c>
      <c r="L1107" s="106">
        <v>6073893.5</v>
      </c>
      <c r="M1107" s="14">
        <v>482945.09</v>
      </c>
      <c r="N1107" s="14">
        <v>6073951.5</v>
      </c>
      <c r="O1107" s="107">
        <v>482998.59</v>
      </c>
      <c r="P1107" s="39"/>
      <c r="Q1107" s="108"/>
    </row>
    <row r="1108" spans="1:17" s="17" customFormat="1" ht="15.75" outlineLevel="1">
      <c r="A1108" s="227"/>
      <c r="B1108" s="122" t="s">
        <v>1420</v>
      </c>
      <c r="C1108" s="13" t="s">
        <v>1421</v>
      </c>
      <c r="D1108" s="111" t="s">
        <v>2622</v>
      </c>
      <c r="E1108" s="75">
        <f t="shared" si="33"/>
        <v>872</v>
      </c>
      <c r="F1108" s="39"/>
      <c r="G1108" s="12">
        <v>872</v>
      </c>
      <c r="H1108" s="53"/>
      <c r="I1108" s="43">
        <v>3.1</v>
      </c>
      <c r="J1108" s="9">
        <v>6.1</v>
      </c>
      <c r="K1108" s="26" t="s">
        <v>2058</v>
      </c>
      <c r="L1108" s="106">
        <v>6073148</v>
      </c>
      <c r="M1108" s="14">
        <v>483542.56</v>
      </c>
      <c r="N1108" s="14">
        <v>6073963.6799999997</v>
      </c>
      <c r="O1108" s="107">
        <v>484362.35</v>
      </c>
      <c r="P1108" s="228" t="s">
        <v>2397</v>
      </c>
      <c r="Q1108" s="234">
        <v>440055440918</v>
      </c>
    </row>
    <row r="1109" spans="1:17" s="17" customFormat="1" ht="15.75" outlineLevel="1">
      <c r="A1109" s="227"/>
      <c r="B1109" s="122" t="s">
        <v>1422</v>
      </c>
      <c r="C1109" s="13" t="s">
        <v>1423</v>
      </c>
      <c r="D1109" s="111" t="s">
        <v>2622</v>
      </c>
      <c r="E1109" s="75">
        <f t="shared" si="33"/>
        <v>91</v>
      </c>
      <c r="F1109" s="39"/>
      <c r="G1109" s="12">
        <v>91</v>
      </c>
      <c r="H1109" s="53"/>
      <c r="I1109" s="43">
        <v>3.9</v>
      </c>
      <c r="J1109" s="9">
        <v>5.94</v>
      </c>
      <c r="K1109" s="26" t="s">
        <v>2058</v>
      </c>
      <c r="L1109" s="106">
        <v>6073663.3499999996</v>
      </c>
      <c r="M1109" s="14">
        <v>483484.77</v>
      </c>
      <c r="N1109" s="14">
        <v>6073685.7999999998</v>
      </c>
      <c r="O1109" s="107">
        <v>483554.82</v>
      </c>
      <c r="P1109" s="228"/>
      <c r="Q1109" s="234"/>
    </row>
    <row r="1110" spans="1:17" s="17" customFormat="1" ht="15.75" outlineLevel="1">
      <c r="A1110" s="227"/>
      <c r="B1110" s="122" t="s">
        <v>1424</v>
      </c>
      <c r="C1110" s="13" t="s">
        <v>119</v>
      </c>
      <c r="D1110" s="111" t="s">
        <v>2622</v>
      </c>
      <c r="E1110" s="75">
        <f t="shared" si="33"/>
        <v>1526</v>
      </c>
      <c r="F1110" s="39"/>
      <c r="G1110" s="12">
        <v>1526</v>
      </c>
      <c r="H1110" s="53"/>
      <c r="I1110" s="43">
        <v>3.5</v>
      </c>
      <c r="J1110" s="9"/>
      <c r="K1110" s="26" t="s">
        <v>20</v>
      </c>
      <c r="L1110" s="106">
        <v>6072673.2999999998</v>
      </c>
      <c r="M1110" s="14">
        <v>484108.38</v>
      </c>
      <c r="N1110" s="14">
        <v>6073614.5</v>
      </c>
      <c r="O1110" s="107">
        <v>484385.87</v>
      </c>
      <c r="P1110" s="39"/>
      <c r="Q1110" s="108"/>
    </row>
    <row r="1111" spans="1:17" s="17" customFormat="1" ht="15.75" outlineLevel="1">
      <c r="A1111" s="227"/>
      <c r="B1111" s="122" t="s">
        <v>1425</v>
      </c>
      <c r="C1111" s="13" t="s">
        <v>1426</v>
      </c>
      <c r="D1111" s="111" t="s">
        <v>2622</v>
      </c>
      <c r="E1111" s="75">
        <f t="shared" si="33"/>
        <v>72</v>
      </c>
      <c r="F1111" s="39"/>
      <c r="G1111" s="12"/>
      <c r="H1111" s="53">
        <v>72</v>
      </c>
      <c r="I1111" s="43">
        <v>3</v>
      </c>
      <c r="J1111" s="9"/>
      <c r="K1111" s="26" t="s">
        <v>73</v>
      </c>
      <c r="L1111" s="106">
        <v>6073614.5</v>
      </c>
      <c r="M1111" s="14">
        <v>484385.87</v>
      </c>
      <c r="N1111" s="14">
        <v>6073589.2999999998</v>
      </c>
      <c r="O1111" s="107">
        <v>484453.61</v>
      </c>
      <c r="P1111" s="39"/>
      <c r="Q1111" s="108"/>
    </row>
    <row r="1112" spans="1:17" s="17" customFormat="1" ht="15.75" outlineLevel="1">
      <c r="A1112" s="227"/>
      <c r="B1112" s="122" t="s">
        <v>1427</v>
      </c>
      <c r="C1112" s="13" t="s">
        <v>1330</v>
      </c>
      <c r="D1112" s="111" t="s">
        <v>2622</v>
      </c>
      <c r="E1112" s="75">
        <f t="shared" si="33"/>
        <v>632</v>
      </c>
      <c r="F1112" s="39"/>
      <c r="G1112" s="12">
        <v>632</v>
      </c>
      <c r="H1112" s="53"/>
      <c r="I1112" s="189" t="s">
        <v>3410</v>
      </c>
      <c r="J1112" s="188" t="s">
        <v>3638</v>
      </c>
      <c r="K1112" s="26" t="s">
        <v>2058</v>
      </c>
      <c r="L1112" s="106">
        <v>6073035.4000000004</v>
      </c>
      <c r="M1112" s="14">
        <v>483948.74</v>
      </c>
      <c r="N1112" s="14">
        <v>6073022.3799999999</v>
      </c>
      <c r="O1112" s="107">
        <v>484570.11</v>
      </c>
      <c r="P1112" s="39" t="s">
        <v>2398</v>
      </c>
      <c r="Q1112" s="108">
        <v>440055440942</v>
      </c>
    </row>
    <row r="1113" spans="1:17" s="17" customFormat="1" ht="15.75" outlineLevel="1">
      <c r="A1113" s="227"/>
      <c r="B1113" s="122" t="s">
        <v>1428</v>
      </c>
      <c r="C1113" s="13" t="s">
        <v>1429</v>
      </c>
      <c r="D1113" s="111" t="s">
        <v>2622</v>
      </c>
      <c r="E1113" s="75">
        <f t="shared" si="33"/>
        <v>93</v>
      </c>
      <c r="F1113" s="39"/>
      <c r="G1113" s="12"/>
      <c r="H1113" s="53">
        <v>93</v>
      </c>
      <c r="I1113" s="43">
        <v>3</v>
      </c>
      <c r="J1113" s="9"/>
      <c r="K1113" s="26" t="s">
        <v>73</v>
      </c>
      <c r="L1113" s="106">
        <v>6073021.4000000004</v>
      </c>
      <c r="M1113" s="14">
        <v>484591.86</v>
      </c>
      <c r="N1113" s="14">
        <v>6073010.7999999998</v>
      </c>
      <c r="O1113" s="107">
        <v>484683.75</v>
      </c>
      <c r="P1113" s="39"/>
      <c r="Q1113" s="108"/>
    </row>
    <row r="1114" spans="1:17" s="17" customFormat="1" ht="31.5" outlineLevel="1">
      <c r="A1114" s="227"/>
      <c r="B1114" s="122" t="s">
        <v>1430</v>
      </c>
      <c r="C1114" s="13" t="s">
        <v>1431</v>
      </c>
      <c r="D1114" s="111" t="s">
        <v>2925</v>
      </c>
      <c r="E1114" s="75">
        <f>SUM(F1114:H1114)</f>
        <v>1893</v>
      </c>
      <c r="F1114" s="39"/>
      <c r="G1114" s="12">
        <v>1893</v>
      </c>
      <c r="H1114" s="53"/>
      <c r="I1114" s="43">
        <v>6</v>
      </c>
      <c r="J1114" s="9"/>
      <c r="K1114" s="26" t="s">
        <v>9</v>
      </c>
      <c r="L1114" s="106">
        <v>6072940.5</v>
      </c>
      <c r="M1114" s="14">
        <v>482326.5</v>
      </c>
      <c r="N1114" s="14">
        <v>6071752.9000000004</v>
      </c>
      <c r="O1114" s="107">
        <v>481102.6</v>
      </c>
      <c r="P1114" s="39"/>
      <c r="Q1114" s="108"/>
    </row>
    <row r="1115" spans="1:17" s="17" customFormat="1" ht="15.75" outlineLevel="1">
      <c r="A1115" s="227"/>
      <c r="B1115" s="122" t="s">
        <v>1432</v>
      </c>
      <c r="C1115" s="13" t="s">
        <v>1433</v>
      </c>
      <c r="D1115" s="111" t="s">
        <v>2624</v>
      </c>
      <c r="E1115" s="75">
        <f t="shared" si="33"/>
        <v>1825</v>
      </c>
      <c r="F1115" s="39"/>
      <c r="G1115" s="12">
        <v>1825</v>
      </c>
      <c r="H1115" s="53"/>
      <c r="I1115" s="43">
        <v>3.64</v>
      </c>
      <c r="J1115" s="9">
        <v>8.0500000000000007</v>
      </c>
      <c r="K1115" s="26" t="s">
        <v>2058</v>
      </c>
      <c r="L1115" s="106">
        <v>6072794.6699999999</v>
      </c>
      <c r="M1115" s="14">
        <v>480163.47</v>
      </c>
      <c r="N1115" s="14">
        <v>6071419.6600000001</v>
      </c>
      <c r="O1115" s="107">
        <v>481168.91</v>
      </c>
      <c r="P1115" s="39" t="s">
        <v>2480</v>
      </c>
      <c r="Q1115" s="108">
        <v>440055450325</v>
      </c>
    </row>
    <row r="1116" spans="1:17" s="17" customFormat="1" ht="15.75" outlineLevel="1">
      <c r="A1116" s="227"/>
      <c r="B1116" s="122" t="s">
        <v>1434</v>
      </c>
      <c r="C1116" s="13" t="s">
        <v>1435</v>
      </c>
      <c r="D1116" s="111" t="s">
        <v>2625</v>
      </c>
      <c r="E1116" s="75">
        <f t="shared" si="33"/>
        <v>874</v>
      </c>
      <c r="F1116" s="39"/>
      <c r="G1116" s="12"/>
      <c r="H1116" s="53">
        <v>874</v>
      </c>
      <c r="I1116" s="43">
        <v>3</v>
      </c>
      <c r="J1116" s="9"/>
      <c r="K1116" s="26" t="s">
        <v>73</v>
      </c>
      <c r="L1116" s="106">
        <v>6072802.0999999996</v>
      </c>
      <c r="M1116" s="14">
        <v>480160.14</v>
      </c>
      <c r="N1116" s="14">
        <v>6073548.9000000004</v>
      </c>
      <c r="O1116" s="107">
        <v>479718.26</v>
      </c>
      <c r="P1116" s="39"/>
      <c r="Q1116" s="108"/>
    </row>
    <row r="1117" spans="1:17" s="17" customFormat="1" ht="15.75" outlineLevel="1">
      <c r="A1117" s="227"/>
      <c r="B1117" s="122" t="s">
        <v>1436</v>
      </c>
      <c r="C1117" s="13" t="s">
        <v>1437</v>
      </c>
      <c r="D1117" s="111" t="s">
        <v>2624</v>
      </c>
      <c r="E1117" s="75">
        <f t="shared" si="33"/>
        <v>401</v>
      </c>
      <c r="F1117" s="39"/>
      <c r="G1117" s="12">
        <v>401</v>
      </c>
      <c r="H1117" s="53"/>
      <c r="I1117" s="43">
        <v>5</v>
      </c>
      <c r="J1117" s="9"/>
      <c r="K1117" s="26" t="s">
        <v>20</v>
      </c>
      <c r="L1117" s="106">
        <v>6071754.5999999996</v>
      </c>
      <c r="M1117" s="14">
        <v>480787.25</v>
      </c>
      <c r="N1117" s="14">
        <v>6071736.5</v>
      </c>
      <c r="O1117" s="107">
        <v>480442.75</v>
      </c>
      <c r="P1117" s="39"/>
      <c r="Q1117" s="108"/>
    </row>
    <row r="1118" spans="1:17" s="17" customFormat="1" ht="15.75" outlineLevel="1">
      <c r="A1118" s="227"/>
      <c r="B1118" s="122" t="s">
        <v>1438</v>
      </c>
      <c r="C1118" s="13" t="s">
        <v>44</v>
      </c>
      <c r="D1118" s="111" t="s">
        <v>2624</v>
      </c>
      <c r="E1118" s="75">
        <f t="shared" si="33"/>
        <v>1243</v>
      </c>
      <c r="F1118" s="39"/>
      <c r="G1118" s="12">
        <v>1243</v>
      </c>
      <c r="H1118" s="53"/>
      <c r="I1118" s="43">
        <v>2.3199999999999998</v>
      </c>
      <c r="J1118" s="9">
        <v>4</v>
      </c>
      <c r="K1118" s="26" t="s">
        <v>2058</v>
      </c>
      <c r="L1118" s="106">
        <v>6072474.7300000004</v>
      </c>
      <c r="M1118" s="14">
        <v>480219.78</v>
      </c>
      <c r="N1118" s="14">
        <v>6072067.7400000002</v>
      </c>
      <c r="O1118" s="107">
        <v>481183.34</v>
      </c>
      <c r="P1118" s="39" t="s">
        <v>2481</v>
      </c>
      <c r="Q1118" s="108">
        <v>440055450269</v>
      </c>
    </row>
    <row r="1119" spans="1:17" s="17" customFormat="1" ht="15.75" outlineLevel="1">
      <c r="A1119" s="227"/>
      <c r="B1119" s="122" t="s">
        <v>1439</v>
      </c>
      <c r="C1119" s="13" t="s">
        <v>565</v>
      </c>
      <c r="D1119" s="111" t="s">
        <v>2926</v>
      </c>
      <c r="E1119" s="75">
        <f t="shared" si="33"/>
        <v>2778</v>
      </c>
      <c r="F1119" s="39"/>
      <c r="G1119" s="12">
        <v>2778</v>
      </c>
      <c r="H1119" s="53"/>
      <c r="I1119" s="189" t="s">
        <v>3411</v>
      </c>
      <c r="J1119" s="188" t="s">
        <v>3624</v>
      </c>
      <c r="K1119" s="26" t="s">
        <v>2058</v>
      </c>
      <c r="L1119" s="106">
        <v>6073763.4800000004</v>
      </c>
      <c r="M1119" s="14">
        <v>479210.41</v>
      </c>
      <c r="N1119" s="14">
        <v>6072833.3300000001</v>
      </c>
      <c r="O1119" s="107">
        <v>481803.88</v>
      </c>
      <c r="P1119" s="39" t="s">
        <v>2411</v>
      </c>
      <c r="Q1119" s="108">
        <v>440055450303</v>
      </c>
    </row>
    <row r="1120" spans="1:17" s="17" customFormat="1" ht="15.75" outlineLevel="1">
      <c r="A1120" s="227"/>
      <c r="B1120" s="122" t="s">
        <v>1440</v>
      </c>
      <c r="C1120" s="13" t="s">
        <v>1441</v>
      </c>
      <c r="D1120" s="111" t="s">
        <v>2626</v>
      </c>
      <c r="E1120" s="75">
        <f t="shared" si="33"/>
        <v>1243</v>
      </c>
      <c r="F1120" s="39"/>
      <c r="G1120" s="12">
        <v>1243</v>
      </c>
      <c r="H1120" s="53"/>
      <c r="I1120" s="43">
        <v>2.3199999999999998</v>
      </c>
      <c r="J1120" s="9">
        <v>4</v>
      </c>
      <c r="K1120" s="26" t="s">
        <v>2058</v>
      </c>
      <c r="L1120" s="106">
        <v>6072474.7300000004</v>
      </c>
      <c r="M1120" s="14">
        <v>480219.78</v>
      </c>
      <c r="N1120" s="14">
        <v>6072067.7400000002</v>
      </c>
      <c r="O1120" s="107">
        <v>481183.3</v>
      </c>
      <c r="P1120" s="39" t="s">
        <v>2482</v>
      </c>
      <c r="Q1120" s="108">
        <v>440055450203</v>
      </c>
    </row>
    <row r="1121" spans="1:17" s="17" customFormat="1" ht="15.75" outlineLevel="1">
      <c r="A1121" s="227"/>
      <c r="B1121" s="122" t="s">
        <v>1442</v>
      </c>
      <c r="C1121" s="13" t="s">
        <v>1443</v>
      </c>
      <c r="D1121" s="111" t="s">
        <v>2626</v>
      </c>
      <c r="E1121" s="75">
        <f t="shared" si="33"/>
        <v>890</v>
      </c>
      <c r="F1121" s="39"/>
      <c r="G1121" s="12">
        <v>890</v>
      </c>
      <c r="H1121" s="53"/>
      <c r="I1121" s="43">
        <v>5</v>
      </c>
      <c r="J1121" s="9"/>
      <c r="K1121" s="26" t="s">
        <v>20</v>
      </c>
      <c r="L1121" s="106">
        <v>6074273.7999999998</v>
      </c>
      <c r="M1121" s="14">
        <v>480506.01</v>
      </c>
      <c r="N1121" s="14">
        <v>6074874.5999999996</v>
      </c>
      <c r="O1121" s="107">
        <v>479881.01</v>
      </c>
      <c r="P1121" s="39"/>
      <c r="Q1121" s="108"/>
    </row>
    <row r="1122" spans="1:17" s="17" customFormat="1" ht="15.75" outlineLevel="1">
      <c r="A1122" s="227"/>
      <c r="B1122" s="122" t="s">
        <v>1444</v>
      </c>
      <c r="C1122" s="13" t="s">
        <v>1445</v>
      </c>
      <c r="D1122" s="111" t="s">
        <v>2627</v>
      </c>
      <c r="E1122" s="75">
        <f t="shared" si="33"/>
        <v>1405</v>
      </c>
      <c r="F1122" s="39"/>
      <c r="G1122" s="12">
        <v>884</v>
      </c>
      <c r="H1122" s="53">
        <v>521</v>
      </c>
      <c r="I1122" s="43">
        <v>4</v>
      </c>
      <c r="J1122" s="9"/>
      <c r="K1122" s="26" t="s">
        <v>13</v>
      </c>
      <c r="L1122" s="106">
        <v>6071205.0999999996</v>
      </c>
      <c r="M1122" s="14">
        <v>485629.82</v>
      </c>
      <c r="N1122" s="14">
        <v>6070025.5</v>
      </c>
      <c r="O1122" s="107">
        <v>485595.25</v>
      </c>
      <c r="P1122" s="39"/>
      <c r="Q1122" s="108"/>
    </row>
    <row r="1123" spans="1:17" s="17" customFormat="1" ht="15.75" outlineLevel="1">
      <c r="A1123" s="227"/>
      <c r="B1123" s="122" t="s">
        <v>1446</v>
      </c>
      <c r="C1123" s="13" t="s">
        <v>1447</v>
      </c>
      <c r="D1123" s="111" t="s">
        <v>2628</v>
      </c>
      <c r="E1123" s="75">
        <f t="shared" si="33"/>
        <v>620</v>
      </c>
      <c r="F1123" s="39"/>
      <c r="G1123" s="12">
        <v>620</v>
      </c>
      <c r="H1123" s="53"/>
      <c r="I1123" s="189" t="s">
        <v>3262</v>
      </c>
      <c r="J1123" s="9"/>
      <c r="K1123" s="26" t="s">
        <v>20</v>
      </c>
      <c r="L1123" s="106">
        <v>6069421.7000000002</v>
      </c>
      <c r="M1123" s="14">
        <v>483899.18</v>
      </c>
      <c r="N1123" s="14">
        <v>6069579.0999999996</v>
      </c>
      <c r="O1123" s="107">
        <v>484377.31</v>
      </c>
      <c r="P1123" s="39"/>
      <c r="Q1123" s="108"/>
    </row>
    <row r="1124" spans="1:17" s="17" customFormat="1" ht="15.75" outlineLevel="1">
      <c r="A1124" s="227"/>
      <c r="B1124" s="122" t="s">
        <v>1448</v>
      </c>
      <c r="C1124" s="13" t="s">
        <v>1449</v>
      </c>
      <c r="D1124" s="111" t="s">
        <v>2627</v>
      </c>
      <c r="E1124" s="75">
        <f t="shared" si="33"/>
        <v>509</v>
      </c>
      <c r="F1124" s="39"/>
      <c r="G1124" s="12">
        <v>199</v>
      </c>
      <c r="H1124" s="53">
        <v>310</v>
      </c>
      <c r="I1124" s="43">
        <v>4</v>
      </c>
      <c r="J1124" s="9"/>
      <c r="K1124" s="26" t="s">
        <v>13</v>
      </c>
      <c r="L1124" s="106">
        <v>6069579.0999999996</v>
      </c>
      <c r="M1124" s="14">
        <v>484377.31</v>
      </c>
      <c r="N1124" s="14">
        <v>6069614.5</v>
      </c>
      <c r="O1124" s="107">
        <v>484859.19</v>
      </c>
      <c r="P1124" s="39"/>
      <c r="Q1124" s="108"/>
    </row>
    <row r="1125" spans="1:17" s="17" customFormat="1" ht="15.75" outlineLevel="1">
      <c r="A1125" s="227"/>
      <c r="B1125" s="122" t="s">
        <v>1450</v>
      </c>
      <c r="C1125" s="13" t="s">
        <v>1451</v>
      </c>
      <c r="D1125" s="111" t="s">
        <v>2629</v>
      </c>
      <c r="E1125" s="75">
        <f t="shared" si="33"/>
        <v>1025</v>
      </c>
      <c r="F1125" s="39"/>
      <c r="G1125" s="12">
        <v>1025</v>
      </c>
      <c r="H1125" s="53"/>
      <c r="I1125" s="43">
        <v>5</v>
      </c>
      <c r="J1125" s="9"/>
      <c r="K1125" s="26" t="s">
        <v>20</v>
      </c>
      <c r="L1125" s="106">
        <v>6069421.7000000002</v>
      </c>
      <c r="M1125" s="14">
        <v>483899.18</v>
      </c>
      <c r="N1125" s="14">
        <v>6068820</v>
      </c>
      <c r="O1125" s="107">
        <v>483281.56</v>
      </c>
      <c r="P1125" s="39"/>
      <c r="Q1125" s="108"/>
    </row>
    <row r="1126" spans="1:17" s="17" customFormat="1" ht="15.75" outlineLevel="1">
      <c r="A1126" s="227"/>
      <c r="B1126" s="122" t="s">
        <v>1452</v>
      </c>
      <c r="C1126" s="13" t="s">
        <v>1453</v>
      </c>
      <c r="D1126" s="111" t="s">
        <v>2927</v>
      </c>
      <c r="E1126" s="75">
        <f t="shared" si="33"/>
        <v>1125</v>
      </c>
      <c r="F1126" s="39"/>
      <c r="G1126" s="12">
        <v>1125</v>
      </c>
      <c r="H1126" s="53"/>
      <c r="I1126" s="43">
        <v>8</v>
      </c>
      <c r="J1126" s="9"/>
      <c r="K1126" s="26" t="s">
        <v>9</v>
      </c>
      <c r="L1126" s="106">
        <v>6068567.0999999996</v>
      </c>
      <c r="M1126" s="14">
        <v>483882.59</v>
      </c>
      <c r="N1126" s="14">
        <v>6068694.5999999996</v>
      </c>
      <c r="O1126" s="107">
        <v>485000</v>
      </c>
      <c r="P1126" s="39"/>
      <c r="Q1126" s="108"/>
    </row>
    <row r="1127" spans="1:17" s="17" customFormat="1" ht="15.75" outlineLevel="1">
      <c r="A1127" s="227"/>
      <c r="B1127" s="122" t="s">
        <v>1454</v>
      </c>
      <c r="C1127" s="13" t="s">
        <v>1455</v>
      </c>
      <c r="D1127" s="111" t="s">
        <v>2928</v>
      </c>
      <c r="E1127" s="75">
        <f t="shared" si="33"/>
        <v>2146</v>
      </c>
      <c r="F1127" s="39"/>
      <c r="G1127" s="12">
        <v>2146</v>
      </c>
      <c r="H1127" s="53"/>
      <c r="I1127" s="43">
        <v>8</v>
      </c>
      <c r="J1127" s="9"/>
      <c r="K1127" s="26" t="s">
        <v>9</v>
      </c>
      <c r="L1127" s="106">
        <v>6068694.5999999996</v>
      </c>
      <c r="M1127" s="14">
        <v>485000</v>
      </c>
      <c r="N1127" s="14">
        <v>6068434.7000000002</v>
      </c>
      <c r="O1127" s="107">
        <v>487084.79</v>
      </c>
      <c r="P1127" s="39"/>
      <c r="Q1127" s="108"/>
    </row>
    <row r="1128" spans="1:17" s="17" customFormat="1" ht="15.75" outlineLevel="1">
      <c r="A1128" s="227"/>
      <c r="B1128" s="122" t="s">
        <v>1456</v>
      </c>
      <c r="C1128" s="13" t="s">
        <v>1457</v>
      </c>
      <c r="D1128" s="111" t="s">
        <v>2928</v>
      </c>
      <c r="E1128" s="75">
        <f t="shared" si="33"/>
        <v>623</v>
      </c>
      <c r="F1128" s="39"/>
      <c r="G1128" s="12">
        <v>623</v>
      </c>
      <c r="H1128" s="53"/>
      <c r="I1128" s="43">
        <v>5</v>
      </c>
      <c r="J1128" s="9"/>
      <c r="K1128" s="26" t="s">
        <v>20</v>
      </c>
      <c r="L1128" s="106">
        <v>6068694.5999999996</v>
      </c>
      <c r="M1128" s="14">
        <v>485000</v>
      </c>
      <c r="N1128" s="14">
        <v>6069177.9000000004</v>
      </c>
      <c r="O1128" s="107">
        <v>485256.06</v>
      </c>
      <c r="P1128" s="39"/>
      <c r="Q1128" s="108"/>
    </row>
    <row r="1129" spans="1:17" s="17" customFormat="1" ht="15.75" outlineLevel="1">
      <c r="A1129" s="227"/>
      <c r="B1129" s="122" t="s">
        <v>1458</v>
      </c>
      <c r="C1129" s="13" t="s">
        <v>1459</v>
      </c>
      <c r="D1129" s="111" t="s">
        <v>2928</v>
      </c>
      <c r="E1129" s="75">
        <f t="shared" si="33"/>
        <v>1087</v>
      </c>
      <c r="F1129" s="39"/>
      <c r="G1129" s="12"/>
      <c r="H1129" s="53">
        <v>1087</v>
      </c>
      <c r="I1129" s="43">
        <v>6</v>
      </c>
      <c r="J1129" s="9"/>
      <c r="K1129" s="26" t="s">
        <v>9</v>
      </c>
      <c r="L1129" s="106">
        <v>6068434.7000000002</v>
      </c>
      <c r="M1129" s="14">
        <v>487084.79</v>
      </c>
      <c r="N1129" s="14">
        <v>6068889.9000000004</v>
      </c>
      <c r="O1129" s="107">
        <v>487844.18</v>
      </c>
      <c r="P1129" s="39"/>
      <c r="Q1129" s="108"/>
    </row>
    <row r="1130" spans="1:17" s="17" customFormat="1" ht="15.75" outlineLevel="1">
      <c r="A1130" s="227"/>
      <c r="B1130" s="122" t="s">
        <v>1460</v>
      </c>
      <c r="C1130" s="13" t="s">
        <v>1461</v>
      </c>
      <c r="D1130" s="111" t="s">
        <v>2627</v>
      </c>
      <c r="E1130" s="75">
        <f t="shared" si="33"/>
        <v>4052</v>
      </c>
      <c r="F1130" s="39"/>
      <c r="G1130" s="12">
        <v>4052</v>
      </c>
      <c r="H1130" s="53"/>
      <c r="I1130" s="43">
        <v>8</v>
      </c>
      <c r="J1130" s="9"/>
      <c r="K1130" s="26" t="s">
        <v>9</v>
      </c>
      <c r="L1130" s="106">
        <v>6065111.7999999998</v>
      </c>
      <c r="M1130" s="14">
        <v>488381.25</v>
      </c>
      <c r="N1130" s="14">
        <v>6068434.7000000002</v>
      </c>
      <c r="O1130" s="107">
        <v>487084.79</v>
      </c>
      <c r="P1130" s="39"/>
      <c r="Q1130" s="108"/>
    </row>
    <row r="1131" spans="1:17" s="17" customFormat="1" ht="15.75" outlineLevel="1">
      <c r="A1131" s="227"/>
      <c r="B1131" s="122" t="s">
        <v>1462</v>
      </c>
      <c r="C1131" s="13" t="s">
        <v>898</v>
      </c>
      <c r="D1131" s="111" t="s">
        <v>2630</v>
      </c>
      <c r="E1131" s="75">
        <f t="shared" si="33"/>
        <v>1831</v>
      </c>
      <c r="F1131" s="39"/>
      <c r="G1131" s="12"/>
      <c r="H1131" s="53">
        <v>1831</v>
      </c>
      <c r="I1131" s="43">
        <v>4</v>
      </c>
      <c r="J1131" s="9"/>
      <c r="K1131" s="26" t="s">
        <v>20</v>
      </c>
      <c r="L1131" s="106">
        <v>6067597.2000000002</v>
      </c>
      <c r="M1131" s="14">
        <v>483952.82</v>
      </c>
      <c r="N1131" s="14">
        <v>6066510.2999999998</v>
      </c>
      <c r="O1131" s="107">
        <v>484109.87</v>
      </c>
      <c r="P1131" s="39"/>
      <c r="Q1131" s="108"/>
    </row>
    <row r="1132" spans="1:17" s="17" customFormat="1" ht="15.75" outlineLevel="1">
      <c r="A1132" s="227"/>
      <c r="B1132" s="122" t="s">
        <v>1463</v>
      </c>
      <c r="C1132" s="13" t="s">
        <v>1464</v>
      </c>
      <c r="D1132" s="111" t="s">
        <v>2630</v>
      </c>
      <c r="E1132" s="75">
        <f t="shared" si="33"/>
        <v>2954</v>
      </c>
      <c r="F1132" s="39"/>
      <c r="G1132" s="12">
        <v>2263</v>
      </c>
      <c r="H1132" s="53">
        <v>691</v>
      </c>
      <c r="I1132" s="43">
        <v>4</v>
      </c>
      <c r="J1132" s="9"/>
      <c r="K1132" s="26" t="s">
        <v>13</v>
      </c>
      <c r="L1132" s="106">
        <v>6067054.2000000002</v>
      </c>
      <c r="M1132" s="14">
        <v>484596.6</v>
      </c>
      <c r="N1132" s="14">
        <v>6066928.7999999998</v>
      </c>
      <c r="O1132" s="107">
        <v>487411.77</v>
      </c>
      <c r="P1132" s="39"/>
      <c r="Q1132" s="108"/>
    </row>
    <row r="1133" spans="1:17" s="17" customFormat="1" ht="15.75" outlineLevel="1">
      <c r="A1133" s="227"/>
      <c r="B1133" s="122" t="s">
        <v>1465</v>
      </c>
      <c r="C1133" s="13" t="s">
        <v>946</v>
      </c>
      <c r="D1133" s="111" t="s">
        <v>2630</v>
      </c>
      <c r="E1133" s="75">
        <f t="shared" si="33"/>
        <v>173</v>
      </c>
      <c r="F1133" s="39"/>
      <c r="G1133" s="12">
        <v>173</v>
      </c>
      <c r="H1133" s="53"/>
      <c r="I1133" s="43">
        <v>4</v>
      </c>
      <c r="J1133" s="9"/>
      <c r="K1133" s="26" t="s">
        <v>20</v>
      </c>
      <c r="L1133" s="106">
        <v>6067192</v>
      </c>
      <c r="M1133" s="14">
        <v>483910.49</v>
      </c>
      <c r="N1133" s="14">
        <v>6067073.9000000004</v>
      </c>
      <c r="O1133" s="107">
        <v>483921.34</v>
      </c>
      <c r="P1133" s="39"/>
      <c r="Q1133" s="108"/>
    </row>
    <row r="1134" spans="1:17" s="17" customFormat="1" ht="15.75" outlineLevel="1">
      <c r="A1134" s="227"/>
      <c r="B1134" s="122" t="s">
        <v>1466</v>
      </c>
      <c r="C1134" s="13" t="s">
        <v>233</v>
      </c>
      <c r="D1134" s="111" t="s">
        <v>2929</v>
      </c>
      <c r="E1134" s="75">
        <f t="shared" si="33"/>
        <v>2609</v>
      </c>
      <c r="F1134" s="39">
        <v>601</v>
      </c>
      <c r="G1134" s="12">
        <v>2008</v>
      </c>
      <c r="H1134" s="53"/>
      <c r="I1134" s="189" t="s">
        <v>3412</v>
      </c>
      <c r="J1134" s="9">
        <v>12</v>
      </c>
      <c r="K1134" s="26" t="s">
        <v>9</v>
      </c>
      <c r="L1134" s="106">
        <v>6064716.5999999996</v>
      </c>
      <c r="M1134" s="14">
        <v>484778.58</v>
      </c>
      <c r="N1134" s="14">
        <v>6067141.6399999997</v>
      </c>
      <c r="O1134" s="107">
        <v>483867.57</v>
      </c>
      <c r="P1134" s="39" t="s">
        <v>2049</v>
      </c>
      <c r="Q1134" s="108">
        <v>440053085884</v>
      </c>
    </row>
    <row r="1135" spans="1:17" s="17" customFormat="1" ht="15.75" outlineLevel="1">
      <c r="A1135" s="227"/>
      <c r="B1135" s="122" t="s">
        <v>1467</v>
      </c>
      <c r="C1135" s="13" t="s">
        <v>237</v>
      </c>
      <c r="D1135" s="111" t="s">
        <v>2630</v>
      </c>
      <c r="E1135" s="75">
        <f t="shared" si="33"/>
        <v>209</v>
      </c>
      <c r="F1135" s="39">
        <v>90</v>
      </c>
      <c r="G1135" s="12">
        <v>119</v>
      </c>
      <c r="H1135" s="53"/>
      <c r="I1135" s="43">
        <v>3.5</v>
      </c>
      <c r="J1135" s="9"/>
      <c r="K1135" s="26" t="s">
        <v>20</v>
      </c>
      <c r="L1135" s="106">
        <v>6066979</v>
      </c>
      <c r="M1135" s="14">
        <v>483965.38</v>
      </c>
      <c r="N1135" s="14">
        <v>6067074.9000000004</v>
      </c>
      <c r="O1135" s="107">
        <v>484150.88</v>
      </c>
      <c r="P1135" s="39"/>
      <c r="Q1135" s="108"/>
    </row>
    <row r="1136" spans="1:17" s="17" customFormat="1" ht="15.75" outlineLevel="1">
      <c r="A1136" s="227"/>
      <c r="B1136" s="248" t="s">
        <v>1468</v>
      </c>
      <c r="C1136" s="249" t="s">
        <v>141</v>
      </c>
      <c r="D1136" s="257" t="s">
        <v>2630</v>
      </c>
      <c r="E1136" s="231">
        <f>SUM(F1136:H1137)</f>
        <v>430</v>
      </c>
      <c r="F1136" s="39">
        <v>189</v>
      </c>
      <c r="G1136" s="12"/>
      <c r="H1136" s="53"/>
      <c r="I1136" s="43">
        <v>6.31</v>
      </c>
      <c r="J1136" s="9">
        <v>10</v>
      </c>
      <c r="K1136" s="26" t="s">
        <v>2058</v>
      </c>
      <c r="L1136" s="106">
        <v>606683.57999999996</v>
      </c>
      <c r="M1136" s="14">
        <v>482578.6</v>
      </c>
      <c r="N1136" s="14">
        <v>6066724.2400000002</v>
      </c>
      <c r="O1136" s="107">
        <v>482706.45</v>
      </c>
      <c r="P1136" s="228" t="s">
        <v>2400</v>
      </c>
      <c r="Q1136" s="108">
        <v>440055440950</v>
      </c>
    </row>
    <row r="1137" spans="1:17" s="17" customFormat="1" ht="15.75" outlineLevel="1">
      <c r="A1137" s="227"/>
      <c r="B1137" s="248"/>
      <c r="C1137" s="249"/>
      <c r="D1137" s="258"/>
      <c r="E1137" s="232"/>
      <c r="F1137" s="39">
        <v>120</v>
      </c>
      <c r="G1137" s="12">
        <v>121</v>
      </c>
      <c r="H1137" s="53"/>
      <c r="I1137" s="189" t="s">
        <v>3413</v>
      </c>
      <c r="J1137" s="188" t="s">
        <v>3639</v>
      </c>
      <c r="K1137" s="26" t="s">
        <v>2058</v>
      </c>
      <c r="L1137" s="106">
        <v>6066716.0899999999</v>
      </c>
      <c r="M1137" s="14">
        <v>483713.79</v>
      </c>
      <c r="N1137" s="14">
        <v>6066512.96</v>
      </c>
      <c r="O1137" s="107">
        <v>483838.41</v>
      </c>
      <c r="P1137" s="228"/>
      <c r="Q1137" s="108">
        <v>440055488203</v>
      </c>
    </row>
    <row r="1138" spans="1:17" s="17" customFormat="1" ht="15.75" outlineLevel="1">
      <c r="A1138" s="227"/>
      <c r="B1138" s="122" t="s">
        <v>1469</v>
      </c>
      <c r="C1138" s="13" t="s">
        <v>261</v>
      </c>
      <c r="D1138" s="111" t="s">
        <v>2631</v>
      </c>
      <c r="E1138" s="75">
        <f t="shared" si="33"/>
        <v>1004</v>
      </c>
      <c r="F1138" s="39">
        <v>704</v>
      </c>
      <c r="G1138" s="12">
        <v>300</v>
      </c>
      <c r="H1138" s="53"/>
      <c r="I1138" s="189" t="s">
        <v>3414</v>
      </c>
      <c r="J1138" s="9">
        <v>10</v>
      </c>
      <c r="K1138" s="26" t="s">
        <v>2058</v>
      </c>
      <c r="L1138" s="106">
        <v>6066612.9199999999</v>
      </c>
      <c r="M1138" s="14">
        <v>483321.28</v>
      </c>
      <c r="N1138" s="14">
        <v>6067053.6799999997</v>
      </c>
      <c r="O1138" s="107">
        <v>483782.39</v>
      </c>
      <c r="P1138" s="39" t="s">
        <v>2399</v>
      </c>
      <c r="Q1138" s="108">
        <v>440055440961</v>
      </c>
    </row>
    <row r="1139" spans="1:17" s="17" customFormat="1" ht="15.75" outlineLevel="1">
      <c r="A1139" s="227"/>
      <c r="B1139" s="122" t="s">
        <v>1470</v>
      </c>
      <c r="C1139" s="13" t="s">
        <v>1471</v>
      </c>
      <c r="D1139" s="111" t="s">
        <v>2632</v>
      </c>
      <c r="E1139" s="75">
        <f t="shared" si="33"/>
        <v>1149</v>
      </c>
      <c r="F1139" s="39"/>
      <c r="G1139" s="12">
        <v>1149</v>
      </c>
      <c r="H1139" s="53"/>
      <c r="I1139" s="43">
        <v>6</v>
      </c>
      <c r="J1139" s="9"/>
      <c r="K1139" s="26" t="s">
        <v>9</v>
      </c>
      <c r="L1139" s="106">
        <v>6068183.5</v>
      </c>
      <c r="M1139" s="14">
        <v>482412.15</v>
      </c>
      <c r="N1139" s="14">
        <v>6067283.4000000004</v>
      </c>
      <c r="O1139" s="107">
        <v>483109.31</v>
      </c>
      <c r="P1139" s="39"/>
      <c r="Q1139" s="108"/>
    </row>
    <row r="1140" spans="1:17" s="17" customFormat="1" ht="15.75" outlineLevel="1">
      <c r="A1140" s="227"/>
      <c r="B1140" s="122" t="s">
        <v>1472</v>
      </c>
      <c r="C1140" s="13" t="s">
        <v>1473</v>
      </c>
      <c r="D1140" s="111" t="s">
        <v>2633</v>
      </c>
      <c r="E1140" s="75">
        <f t="shared" si="33"/>
        <v>268</v>
      </c>
      <c r="F1140" s="39"/>
      <c r="G1140" s="12">
        <v>268</v>
      </c>
      <c r="H1140" s="53"/>
      <c r="I1140" s="43">
        <v>5</v>
      </c>
      <c r="J1140" s="9"/>
      <c r="K1140" s="26" t="s">
        <v>20</v>
      </c>
      <c r="L1140" s="106">
        <v>6065629.2999999998</v>
      </c>
      <c r="M1140" s="14">
        <v>484400.7</v>
      </c>
      <c r="N1140" s="14">
        <v>6065522.7999999998</v>
      </c>
      <c r="O1140" s="107">
        <v>484155</v>
      </c>
      <c r="P1140" s="39"/>
      <c r="Q1140" s="108"/>
    </row>
    <row r="1141" spans="1:17" s="17" customFormat="1" ht="15.75" outlineLevel="1">
      <c r="A1141" s="227"/>
      <c r="B1141" s="122" t="s">
        <v>1474</v>
      </c>
      <c r="C1141" s="13" t="s">
        <v>1475</v>
      </c>
      <c r="D1141" s="111" t="s">
        <v>2633</v>
      </c>
      <c r="E1141" s="75">
        <f t="shared" si="33"/>
        <v>1509</v>
      </c>
      <c r="F1141" s="39"/>
      <c r="G1141" s="12">
        <v>1509</v>
      </c>
      <c r="H1141" s="53"/>
      <c r="I1141" s="43">
        <v>7</v>
      </c>
      <c r="J1141" s="9"/>
      <c r="K1141" s="26" t="s">
        <v>9</v>
      </c>
      <c r="L1141" s="106">
        <v>6065639.7999999998</v>
      </c>
      <c r="M1141" s="14">
        <v>484396.46</v>
      </c>
      <c r="N1141" s="14">
        <v>6065665.9000000004</v>
      </c>
      <c r="O1141" s="107">
        <v>485851.47</v>
      </c>
      <c r="P1141" s="39"/>
      <c r="Q1141" s="108"/>
    </row>
    <row r="1142" spans="1:17" s="17" customFormat="1" ht="15.75" outlineLevel="1">
      <c r="A1142" s="227"/>
      <c r="B1142" s="122" t="s">
        <v>1476</v>
      </c>
      <c r="C1142" s="13" t="s">
        <v>1477</v>
      </c>
      <c r="D1142" s="111" t="s">
        <v>2633</v>
      </c>
      <c r="E1142" s="75">
        <f t="shared" si="33"/>
        <v>686</v>
      </c>
      <c r="F1142" s="39"/>
      <c r="G1142" s="12"/>
      <c r="H1142" s="53">
        <v>686</v>
      </c>
      <c r="I1142" s="43">
        <v>3</v>
      </c>
      <c r="J1142" s="9"/>
      <c r="K1142" s="26" t="s">
        <v>73</v>
      </c>
      <c r="L1142" s="106">
        <v>6065668.5999999996</v>
      </c>
      <c r="M1142" s="14">
        <v>485847.88</v>
      </c>
      <c r="N1142" s="14">
        <v>6065867.9000000004</v>
      </c>
      <c r="O1142" s="107">
        <v>486500.57</v>
      </c>
      <c r="P1142" s="39"/>
      <c r="Q1142" s="108"/>
    </row>
    <row r="1143" spans="1:17" s="17" customFormat="1" ht="31.5" outlineLevel="1">
      <c r="A1143" s="227"/>
      <c r="B1143" s="122" t="s">
        <v>1478</v>
      </c>
      <c r="C1143" s="13" t="s">
        <v>1479</v>
      </c>
      <c r="D1143" s="111" t="s">
        <v>2930</v>
      </c>
      <c r="E1143" s="75">
        <f t="shared" si="33"/>
        <v>2115</v>
      </c>
      <c r="F1143" s="39"/>
      <c r="G1143" s="12">
        <v>2115</v>
      </c>
      <c r="H1143" s="53"/>
      <c r="I1143" s="43">
        <v>6</v>
      </c>
      <c r="J1143" s="9"/>
      <c r="K1143" s="26" t="s">
        <v>9</v>
      </c>
      <c r="L1143" s="106">
        <v>6064696.9000000004</v>
      </c>
      <c r="M1143" s="14">
        <v>484682.88</v>
      </c>
      <c r="N1143" s="14">
        <v>6064809.2000000002</v>
      </c>
      <c r="O1143" s="107">
        <v>486785.93</v>
      </c>
      <c r="P1143" s="39"/>
      <c r="Q1143" s="108"/>
    </row>
    <row r="1144" spans="1:17" s="17" customFormat="1" ht="15.75" outlineLevel="1">
      <c r="A1144" s="227"/>
      <c r="B1144" s="122" t="s">
        <v>1480</v>
      </c>
      <c r="C1144" s="13" t="s">
        <v>1443</v>
      </c>
      <c r="D1144" s="111" t="s">
        <v>2634</v>
      </c>
      <c r="E1144" s="75">
        <f t="shared" si="33"/>
        <v>2093</v>
      </c>
      <c r="F1144" s="39"/>
      <c r="G1144" s="12">
        <v>2093</v>
      </c>
      <c r="H1144" s="53"/>
      <c r="I1144" s="43">
        <v>6</v>
      </c>
      <c r="J1144" s="9"/>
      <c r="K1144" s="26" t="s">
        <v>9</v>
      </c>
      <c r="L1144" s="106">
        <v>6064809.2000000002</v>
      </c>
      <c r="M1144" s="14">
        <v>486785.93</v>
      </c>
      <c r="N1144" s="14">
        <v>6065212.5</v>
      </c>
      <c r="O1144" s="107">
        <v>488838.87</v>
      </c>
      <c r="P1144" s="39"/>
      <c r="Q1144" s="108"/>
    </row>
    <row r="1145" spans="1:17" s="17" customFormat="1" ht="15.75" outlineLevel="1">
      <c r="A1145" s="227"/>
      <c r="B1145" s="122" t="s">
        <v>1481</v>
      </c>
      <c r="C1145" s="13" t="s">
        <v>1336</v>
      </c>
      <c r="D1145" s="111" t="s">
        <v>2635</v>
      </c>
      <c r="E1145" s="75">
        <f t="shared" si="33"/>
        <v>697</v>
      </c>
      <c r="F1145" s="39"/>
      <c r="G1145" s="12">
        <v>697</v>
      </c>
      <c r="H1145" s="53"/>
      <c r="I1145" s="43">
        <v>3</v>
      </c>
      <c r="J1145" s="9"/>
      <c r="K1145" s="26" t="s">
        <v>20</v>
      </c>
      <c r="L1145" s="106">
        <v>6064720.0999999996</v>
      </c>
      <c r="M1145" s="14">
        <v>485298.99</v>
      </c>
      <c r="N1145" s="14">
        <v>6064169.7999999998</v>
      </c>
      <c r="O1145" s="107">
        <v>485688.24</v>
      </c>
      <c r="P1145" s="39"/>
      <c r="Q1145" s="108"/>
    </row>
    <row r="1146" spans="1:17" s="17" customFormat="1" ht="15.75" outlineLevel="1">
      <c r="A1146" s="227"/>
      <c r="B1146" s="122" t="s">
        <v>1482</v>
      </c>
      <c r="C1146" s="13" t="s">
        <v>352</v>
      </c>
      <c r="D1146" s="111" t="s">
        <v>2636</v>
      </c>
      <c r="E1146" s="75">
        <f t="shared" si="33"/>
        <v>763</v>
      </c>
      <c r="F1146" s="39"/>
      <c r="G1146" s="12">
        <v>763</v>
      </c>
      <c r="H1146" s="53"/>
      <c r="I1146" s="189" t="s">
        <v>3249</v>
      </c>
      <c r="J1146" s="9"/>
      <c r="K1146" s="26" t="s">
        <v>20</v>
      </c>
      <c r="L1146" s="106">
        <v>6064696.9000000004</v>
      </c>
      <c r="M1146" s="14">
        <v>484682.88</v>
      </c>
      <c r="N1146" s="14">
        <v>6064572.4000000004</v>
      </c>
      <c r="O1146" s="107">
        <v>484046.45</v>
      </c>
      <c r="P1146" s="39"/>
      <c r="Q1146" s="108"/>
    </row>
    <row r="1147" spans="1:17" s="17" customFormat="1" ht="15.75" outlineLevel="1">
      <c r="A1147" s="227"/>
      <c r="B1147" s="122" t="s">
        <v>1483</v>
      </c>
      <c r="C1147" s="13" t="s">
        <v>1484</v>
      </c>
      <c r="D1147" s="111" t="s">
        <v>2636</v>
      </c>
      <c r="E1147" s="75">
        <f t="shared" si="33"/>
        <v>879</v>
      </c>
      <c r="F1147" s="39"/>
      <c r="G1147" s="12">
        <v>879</v>
      </c>
      <c r="H1147" s="53"/>
      <c r="I1147" s="43">
        <v>5</v>
      </c>
      <c r="J1147" s="9"/>
      <c r="K1147" s="26" t="s">
        <v>20</v>
      </c>
      <c r="L1147" s="106">
        <v>6063591.0999999996</v>
      </c>
      <c r="M1147" s="14">
        <v>485417.21</v>
      </c>
      <c r="N1147" s="14">
        <v>6063111.0999999996</v>
      </c>
      <c r="O1147" s="107">
        <v>484775.24</v>
      </c>
      <c r="P1147" s="39"/>
      <c r="Q1147" s="108"/>
    </row>
    <row r="1148" spans="1:17" s="17" customFormat="1" ht="15.75" outlineLevel="1">
      <c r="A1148" s="227"/>
      <c r="B1148" s="122" t="s">
        <v>1485</v>
      </c>
      <c r="C1148" s="13" t="s">
        <v>1486</v>
      </c>
      <c r="D1148" s="111" t="s">
        <v>2636</v>
      </c>
      <c r="E1148" s="75">
        <f t="shared" si="33"/>
        <v>756</v>
      </c>
      <c r="F1148" s="39"/>
      <c r="G1148" s="12">
        <v>756</v>
      </c>
      <c r="H1148" s="53"/>
      <c r="I1148" s="43">
        <v>3</v>
      </c>
      <c r="J1148" s="9"/>
      <c r="K1148" s="26" t="s">
        <v>20</v>
      </c>
      <c r="L1148" s="106">
        <v>6063260</v>
      </c>
      <c r="M1148" s="14">
        <v>485004.75</v>
      </c>
      <c r="N1148" s="14">
        <v>6063900.4000000004</v>
      </c>
      <c r="O1148" s="107">
        <v>484605.16</v>
      </c>
      <c r="P1148" s="39"/>
      <c r="Q1148" s="108"/>
    </row>
    <row r="1149" spans="1:17" s="17" customFormat="1" ht="15.75" outlineLevel="1">
      <c r="A1149" s="227"/>
      <c r="B1149" s="122" t="s">
        <v>1487</v>
      </c>
      <c r="C1149" s="13" t="s">
        <v>1488</v>
      </c>
      <c r="D1149" s="111" t="s">
        <v>2636</v>
      </c>
      <c r="E1149" s="75">
        <f t="shared" si="33"/>
        <v>852</v>
      </c>
      <c r="F1149" s="39"/>
      <c r="G1149" s="12">
        <v>852</v>
      </c>
      <c r="H1149" s="53"/>
      <c r="I1149" s="43">
        <v>3</v>
      </c>
      <c r="J1149" s="9"/>
      <c r="K1149" s="26" t="s">
        <v>73</v>
      </c>
      <c r="L1149" s="106">
        <v>6063111.0999999996</v>
      </c>
      <c r="M1149" s="14">
        <v>484775.24</v>
      </c>
      <c r="N1149" s="14">
        <v>6063745.9000000004</v>
      </c>
      <c r="O1149" s="107">
        <v>484447.77</v>
      </c>
      <c r="P1149" s="39"/>
      <c r="Q1149" s="108"/>
    </row>
    <row r="1150" spans="1:17" s="17" customFormat="1" ht="15.75" outlineLevel="1">
      <c r="A1150" s="227"/>
      <c r="B1150" s="122" t="s">
        <v>1489</v>
      </c>
      <c r="C1150" s="13" t="s">
        <v>1490</v>
      </c>
      <c r="D1150" s="111" t="s">
        <v>2637</v>
      </c>
      <c r="E1150" s="75">
        <f t="shared" si="33"/>
        <v>611</v>
      </c>
      <c r="F1150" s="39"/>
      <c r="G1150" s="12">
        <v>611</v>
      </c>
      <c r="H1150" s="53"/>
      <c r="I1150" s="189" t="s">
        <v>3262</v>
      </c>
      <c r="J1150" s="9"/>
      <c r="K1150" s="26" t="s">
        <v>20</v>
      </c>
      <c r="L1150" s="106">
        <v>6063421.9000000004</v>
      </c>
      <c r="M1150" s="14">
        <v>485819.5</v>
      </c>
      <c r="N1150" s="14">
        <v>6063898.9000000004</v>
      </c>
      <c r="O1150" s="107">
        <v>485897.46</v>
      </c>
      <c r="P1150" s="39"/>
      <c r="Q1150" s="108"/>
    </row>
    <row r="1151" spans="1:17" s="17" customFormat="1" ht="15.75" outlineLevel="1">
      <c r="A1151" s="227"/>
      <c r="B1151" s="122" t="s">
        <v>1491</v>
      </c>
      <c r="C1151" s="13" t="s">
        <v>1492</v>
      </c>
      <c r="D1151" s="111" t="s">
        <v>2637</v>
      </c>
      <c r="E1151" s="75">
        <f t="shared" si="33"/>
        <v>434</v>
      </c>
      <c r="F1151" s="39"/>
      <c r="G1151" s="12"/>
      <c r="H1151" s="53">
        <v>434</v>
      </c>
      <c r="I1151" s="43">
        <v>3</v>
      </c>
      <c r="J1151" s="9"/>
      <c r="K1151" s="26" t="s">
        <v>73</v>
      </c>
      <c r="L1151" s="106">
        <v>6063572.0999999996</v>
      </c>
      <c r="M1151" s="14">
        <v>485991.62</v>
      </c>
      <c r="N1151" s="14">
        <v>6063822.7999999998</v>
      </c>
      <c r="O1151" s="107">
        <v>486284.44</v>
      </c>
      <c r="P1151" s="39"/>
      <c r="Q1151" s="108"/>
    </row>
    <row r="1152" spans="1:17" s="17" customFormat="1" ht="15.75" outlineLevel="1">
      <c r="A1152" s="227"/>
      <c r="B1152" s="122" t="s">
        <v>1493</v>
      </c>
      <c r="C1152" s="13" t="s">
        <v>127</v>
      </c>
      <c r="D1152" s="111" t="s">
        <v>2638</v>
      </c>
      <c r="E1152" s="75">
        <f t="shared" si="33"/>
        <v>1274</v>
      </c>
      <c r="F1152" s="39"/>
      <c r="G1152" s="12">
        <v>1274</v>
      </c>
      <c r="H1152" s="53"/>
      <c r="I1152" s="189" t="s">
        <v>3262</v>
      </c>
      <c r="J1152" s="9"/>
      <c r="K1152" s="26" t="s">
        <v>20</v>
      </c>
      <c r="L1152" s="106">
        <v>6063283.2999999998</v>
      </c>
      <c r="M1152" s="14">
        <v>486168.12</v>
      </c>
      <c r="N1152" s="14">
        <v>6064113.5</v>
      </c>
      <c r="O1152" s="107">
        <v>486663.47</v>
      </c>
      <c r="P1152" s="39"/>
      <c r="Q1152" s="108"/>
    </row>
    <row r="1153" spans="1:17" s="17" customFormat="1" ht="15.75" outlineLevel="1">
      <c r="A1153" s="227"/>
      <c r="B1153" s="122" t="s">
        <v>1494</v>
      </c>
      <c r="C1153" s="13" t="s">
        <v>1495</v>
      </c>
      <c r="D1153" s="111" t="s">
        <v>2638</v>
      </c>
      <c r="E1153" s="75">
        <f t="shared" ref="E1153:E1216" si="34">SUM(F1153:H1153)</f>
        <v>320</v>
      </c>
      <c r="F1153" s="39"/>
      <c r="G1153" s="12">
        <v>320</v>
      </c>
      <c r="H1153" s="53"/>
      <c r="I1153" s="43">
        <v>4</v>
      </c>
      <c r="J1153" s="9"/>
      <c r="K1153" s="26" t="s">
        <v>20</v>
      </c>
      <c r="L1153" s="106">
        <v>6063641</v>
      </c>
      <c r="M1153" s="14">
        <v>486761.09</v>
      </c>
      <c r="N1153" s="14">
        <v>6063764.9000000004</v>
      </c>
      <c r="O1153" s="107">
        <v>487055.02</v>
      </c>
      <c r="P1153" s="39"/>
      <c r="Q1153" s="108"/>
    </row>
    <row r="1154" spans="1:17" s="17" customFormat="1" ht="15.75" outlineLevel="1">
      <c r="A1154" s="227"/>
      <c r="B1154" s="122" t="s">
        <v>1496</v>
      </c>
      <c r="C1154" s="13" t="s">
        <v>1497</v>
      </c>
      <c r="D1154" s="111" t="s">
        <v>2638</v>
      </c>
      <c r="E1154" s="75">
        <f t="shared" si="34"/>
        <v>451</v>
      </c>
      <c r="F1154" s="39"/>
      <c r="G1154" s="12">
        <v>451</v>
      </c>
      <c r="H1154" s="53"/>
      <c r="I1154" s="43">
        <v>5</v>
      </c>
      <c r="J1154" s="9"/>
      <c r="K1154" s="26" t="s">
        <v>20</v>
      </c>
      <c r="L1154" s="106">
        <v>6063026.2000000002</v>
      </c>
      <c r="M1154" s="14">
        <v>486614.41</v>
      </c>
      <c r="N1154" s="14">
        <v>6063362.9000000004</v>
      </c>
      <c r="O1154" s="107">
        <v>486801.52</v>
      </c>
      <c r="P1154" s="39"/>
      <c r="Q1154" s="108"/>
    </row>
    <row r="1155" spans="1:17" s="17" customFormat="1" ht="15.75" outlineLevel="1">
      <c r="A1155" s="227"/>
      <c r="B1155" s="122" t="s">
        <v>1498</v>
      </c>
      <c r="C1155" s="13" t="s">
        <v>1499</v>
      </c>
      <c r="D1155" s="111" t="s">
        <v>2638</v>
      </c>
      <c r="E1155" s="75">
        <f t="shared" si="34"/>
        <v>522</v>
      </c>
      <c r="F1155" s="39"/>
      <c r="G1155" s="12">
        <v>522</v>
      </c>
      <c r="H1155" s="53"/>
      <c r="I1155" s="43">
        <v>6</v>
      </c>
      <c r="J1155" s="9"/>
      <c r="K1155" s="26" t="s">
        <v>9</v>
      </c>
      <c r="L1155" s="106">
        <v>6062719.5999999996</v>
      </c>
      <c r="M1155" s="14">
        <v>487028.63</v>
      </c>
      <c r="N1155" s="14">
        <v>6062996.0999999996</v>
      </c>
      <c r="O1155" s="107">
        <v>487462.51</v>
      </c>
      <c r="P1155" s="39"/>
      <c r="Q1155" s="108"/>
    </row>
    <row r="1156" spans="1:17" s="17" customFormat="1" ht="15.75" outlineLevel="1">
      <c r="A1156" s="227"/>
      <c r="B1156" s="122" t="s">
        <v>1500</v>
      </c>
      <c r="C1156" s="13" t="s">
        <v>1501</v>
      </c>
      <c r="D1156" s="111" t="s">
        <v>2635</v>
      </c>
      <c r="E1156" s="75">
        <f t="shared" si="34"/>
        <v>716</v>
      </c>
      <c r="F1156" s="39"/>
      <c r="G1156" s="12">
        <v>716</v>
      </c>
      <c r="H1156" s="53"/>
      <c r="I1156" s="43">
        <v>3.5</v>
      </c>
      <c r="J1156" s="9"/>
      <c r="K1156" s="26" t="s">
        <v>20</v>
      </c>
      <c r="L1156" s="106">
        <v>6062867.2999999998</v>
      </c>
      <c r="M1156" s="14">
        <v>485865.64</v>
      </c>
      <c r="N1156" s="14">
        <v>6063429.7000000002</v>
      </c>
      <c r="O1156" s="107">
        <v>485602.84</v>
      </c>
      <c r="P1156" s="39"/>
      <c r="Q1156" s="108"/>
    </row>
    <row r="1157" spans="1:17" s="17" customFormat="1" ht="31.5" outlineLevel="1">
      <c r="A1157" s="227"/>
      <c r="B1157" s="122" t="s">
        <v>1502</v>
      </c>
      <c r="C1157" s="13" t="s">
        <v>1503</v>
      </c>
      <c r="D1157" s="111" t="s">
        <v>2931</v>
      </c>
      <c r="E1157" s="75">
        <f t="shared" si="34"/>
        <v>578</v>
      </c>
      <c r="F1157" s="39"/>
      <c r="G1157" s="12">
        <v>578</v>
      </c>
      <c r="H1157" s="53"/>
      <c r="I1157" s="43">
        <v>5</v>
      </c>
      <c r="J1157" s="9"/>
      <c r="K1157" s="26" t="s">
        <v>20</v>
      </c>
      <c r="L1157" s="106">
        <v>6063219.7999999998</v>
      </c>
      <c r="M1157" s="14">
        <v>486274.89</v>
      </c>
      <c r="N1157" s="14">
        <v>6062843</v>
      </c>
      <c r="O1157" s="107">
        <v>485837.22</v>
      </c>
      <c r="P1157" s="39"/>
      <c r="Q1157" s="108"/>
    </row>
    <row r="1158" spans="1:17" s="17" customFormat="1" ht="15.75" outlineLevel="1">
      <c r="A1158" s="227"/>
      <c r="B1158" s="122" t="s">
        <v>1504</v>
      </c>
      <c r="C1158" s="13" t="s">
        <v>1505</v>
      </c>
      <c r="D1158" s="111" t="s">
        <v>2639</v>
      </c>
      <c r="E1158" s="75">
        <f t="shared" si="34"/>
        <v>1537</v>
      </c>
      <c r="F1158" s="39"/>
      <c r="G1158" s="12">
        <v>676</v>
      </c>
      <c r="H1158" s="53">
        <v>861</v>
      </c>
      <c r="I1158" s="43">
        <v>4</v>
      </c>
      <c r="J1158" s="9"/>
      <c r="K1158" s="26" t="s">
        <v>13</v>
      </c>
      <c r="L1158" s="106">
        <v>6062848.7000000002</v>
      </c>
      <c r="M1158" s="14">
        <v>485843.92</v>
      </c>
      <c r="N1158" s="14">
        <v>6061719.7000000002</v>
      </c>
      <c r="O1158" s="107">
        <v>485041.11</v>
      </c>
      <c r="P1158" s="39"/>
      <c r="Q1158" s="108"/>
    </row>
    <row r="1159" spans="1:17" s="17" customFormat="1" ht="15.75" outlineLevel="1">
      <c r="A1159" s="227"/>
      <c r="B1159" s="122" t="s">
        <v>1506</v>
      </c>
      <c r="C1159" s="13" t="s">
        <v>1507</v>
      </c>
      <c r="D1159" s="111" t="s">
        <v>2639</v>
      </c>
      <c r="E1159" s="75">
        <f t="shared" si="34"/>
        <v>572</v>
      </c>
      <c r="F1159" s="39"/>
      <c r="G1159" s="12">
        <v>572</v>
      </c>
      <c r="H1159" s="53"/>
      <c r="I1159" s="43">
        <v>3</v>
      </c>
      <c r="J1159" s="9"/>
      <c r="K1159" s="26" t="s">
        <v>73</v>
      </c>
      <c r="L1159" s="106">
        <v>6061719.7000000002</v>
      </c>
      <c r="M1159" s="14">
        <v>485041.11</v>
      </c>
      <c r="N1159" s="14">
        <v>6062099</v>
      </c>
      <c r="O1159" s="107">
        <v>485408.81</v>
      </c>
      <c r="P1159" s="39"/>
      <c r="Q1159" s="108"/>
    </row>
    <row r="1160" spans="1:17" s="17" customFormat="1" ht="15.75" outlineLevel="1">
      <c r="A1160" s="227"/>
      <c r="B1160" s="122" t="s">
        <v>1508</v>
      </c>
      <c r="C1160" s="13" t="s">
        <v>1509</v>
      </c>
      <c r="D1160" s="111" t="s">
        <v>2640</v>
      </c>
      <c r="E1160" s="75">
        <f t="shared" si="34"/>
        <v>1384</v>
      </c>
      <c r="F1160" s="39"/>
      <c r="G1160" s="12">
        <v>1384</v>
      </c>
      <c r="H1160" s="53"/>
      <c r="I1160" s="43">
        <v>6</v>
      </c>
      <c r="J1160" s="9"/>
      <c r="K1160" s="26" t="s">
        <v>9</v>
      </c>
      <c r="L1160" s="106">
        <v>6061632.7000000002</v>
      </c>
      <c r="M1160" s="14">
        <v>488238.46</v>
      </c>
      <c r="N1160" s="14">
        <v>6060460.7999999998</v>
      </c>
      <c r="O1160" s="107">
        <v>487594.19</v>
      </c>
      <c r="P1160" s="39"/>
      <c r="Q1160" s="108"/>
    </row>
    <row r="1161" spans="1:17" s="17" customFormat="1" ht="15.75" outlineLevel="1">
      <c r="A1161" s="227"/>
      <c r="B1161" s="122" t="s">
        <v>1510</v>
      </c>
      <c r="C1161" s="13" t="s">
        <v>106</v>
      </c>
      <c r="D1161" s="111" t="s">
        <v>2641</v>
      </c>
      <c r="E1161" s="75">
        <f t="shared" si="34"/>
        <v>421</v>
      </c>
      <c r="F1161" s="39"/>
      <c r="G1161" s="12">
        <v>421</v>
      </c>
      <c r="H1161" s="53"/>
      <c r="I1161" s="43">
        <v>5</v>
      </c>
      <c r="J1161" s="9"/>
      <c r="K1161" s="26" t="s">
        <v>20</v>
      </c>
      <c r="L1161" s="106">
        <v>6065535.0999999996</v>
      </c>
      <c r="M1161" s="14">
        <v>482166.47</v>
      </c>
      <c r="N1161" s="14">
        <v>6065863.2999999998</v>
      </c>
      <c r="O1161" s="107">
        <v>481906.74</v>
      </c>
      <c r="P1161" s="39"/>
      <c r="Q1161" s="108"/>
    </row>
    <row r="1162" spans="1:17" s="17" customFormat="1" ht="15.75" outlineLevel="1">
      <c r="A1162" s="227"/>
      <c r="B1162" s="122" t="s">
        <v>1511</v>
      </c>
      <c r="C1162" s="13" t="s">
        <v>1512</v>
      </c>
      <c r="D1162" s="111" t="s">
        <v>2932</v>
      </c>
      <c r="E1162" s="75">
        <f t="shared" si="34"/>
        <v>1398</v>
      </c>
      <c r="F1162" s="39"/>
      <c r="G1162" s="12">
        <v>1398</v>
      </c>
      <c r="H1162" s="53"/>
      <c r="I1162" s="43">
        <v>5</v>
      </c>
      <c r="J1162" s="9"/>
      <c r="K1162" s="26" t="s">
        <v>20</v>
      </c>
      <c r="L1162" s="106">
        <v>6065296</v>
      </c>
      <c r="M1162" s="14">
        <v>479819.34</v>
      </c>
      <c r="N1162" s="14">
        <v>6066024.4000000004</v>
      </c>
      <c r="O1162" s="107">
        <v>481011.59</v>
      </c>
      <c r="P1162" s="39"/>
      <c r="Q1162" s="108"/>
    </row>
    <row r="1163" spans="1:17" s="17" customFormat="1" ht="15.75" outlineLevel="1">
      <c r="A1163" s="227"/>
      <c r="B1163" s="122" t="s">
        <v>1513</v>
      </c>
      <c r="C1163" s="13" t="s">
        <v>1514</v>
      </c>
      <c r="D1163" s="111" t="s">
        <v>2933</v>
      </c>
      <c r="E1163" s="75">
        <f t="shared" si="34"/>
        <v>1393</v>
      </c>
      <c r="F1163" s="39"/>
      <c r="G1163" s="12">
        <v>595</v>
      </c>
      <c r="H1163" s="53">
        <v>798</v>
      </c>
      <c r="I1163" s="43">
        <v>4</v>
      </c>
      <c r="J1163" s="9"/>
      <c r="K1163" s="26" t="s">
        <v>13</v>
      </c>
      <c r="L1163" s="106">
        <v>6065284</v>
      </c>
      <c r="M1163" s="14">
        <v>479825.41</v>
      </c>
      <c r="N1163" s="14">
        <v>6064217.7999999998</v>
      </c>
      <c r="O1163" s="107">
        <v>479353.09</v>
      </c>
      <c r="P1163" s="39"/>
      <c r="Q1163" s="108"/>
    </row>
    <row r="1164" spans="1:17" s="17" customFormat="1" ht="15.75" outlineLevel="1">
      <c r="A1164" s="227"/>
      <c r="B1164" s="122" t="s">
        <v>1515</v>
      </c>
      <c r="C1164" s="13" t="s">
        <v>1516</v>
      </c>
      <c r="D1164" s="111" t="s">
        <v>2934</v>
      </c>
      <c r="E1164" s="75">
        <f t="shared" si="34"/>
        <v>514</v>
      </c>
      <c r="F1164" s="39"/>
      <c r="G1164" s="12">
        <v>514</v>
      </c>
      <c r="H1164" s="53"/>
      <c r="I1164" s="43">
        <v>3</v>
      </c>
      <c r="J1164" s="9"/>
      <c r="K1164" s="26" t="s">
        <v>73</v>
      </c>
      <c r="L1164" s="106">
        <v>6064675.5999999996</v>
      </c>
      <c r="M1164" s="14">
        <v>480165.21</v>
      </c>
      <c r="N1164" s="14">
        <v>6064926</v>
      </c>
      <c r="O1164" s="107">
        <v>480614.5</v>
      </c>
      <c r="P1164" s="39"/>
      <c r="Q1164" s="108"/>
    </row>
    <row r="1165" spans="1:17" s="17" customFormat="1" ht="31.5" outlineLevel="1">
      <c r="A1165" s="227"/>
      <c r="B1165" s="122" t="s">
        <v>1517</v>
      </c>
      <c r="C1165" s="13" t="s">
        <v>1518</v>
      </c>
      <c r="D1165" s="111" t="s">
        <v>2935</v>
      </c>
      <c r="E1165" s="75">
        <f t="shared" si="34"/>
        <v>3703</v>
      </c>
      <c r="F1165" s="39"/>
      <c r="G1165" s="12">
        <v>3703</v>
      </c>
      <c r="H1165" s="53"/>
      <c r="I1165" s="43">
        <v>5</v>
      </c>
      <c r="J1165" s="9"/>
      <c r="K1165" s="26" t="s">
        <v>20</v>
      </c>
      <c r="L1165" s="106">
        <v>6064675.5999999996</v>
      </c>
      <c r="M1165" s="14">
        <v>480165.21</v>
      </c>
      <c r="N1165" s="14">
        <v>6062861.2000000002</v>
      </c>
      <c r="O1165" s="107">
        <v>476945.47</v>
      </c>
      <c r="P1165" s="39"/>
      <c r="Q1165" s="108"/>
    </row>
    <row r="1166" spans="1:17" s="17" customFormat="1" ht="15.75" outlineLevel="1">
      <c r="A1166" s="227"/>
      <c r="B1166" s="122" t="s">
        <v>1519</v>
      </c>
      <c r="C1166" s="13" t="s">
        <v>1520</v>
      </c>
      <c r="D1166" s="111" t="s">
        <v>2936</v>
      </c>
      <c r="E1166" s="75">
        <f t="shared" si="34"/>
        <v>1217</v>
      </c>
      <c r="F1166" s="39"/>
      <c r="G1166" s="12"/>
      <c r="H1166" s="53">
        <v>1217</v>
      </c>
      <c r="I1166" s="43">
        <v>3</v>
      </c>
      <c r="J1166" s="9"/>
      <c r="K1166" s="26" t="s">
        <v>73</v>
      </c>
      <c r="L1166" s="106">
        <v>6062675.7000000002</v>
      </c>
      <c r="M1166" s="14">
        <v>479086.92</v>
      </c>
      <c r="N1166" s="14">
        <v>6063745.0999999996</v>
      </c>
      <c r="O1166" s="107">
        <v>478508.96</v>
      </c>
      <c r="P1166" s="39"/>
      <c r="Q1166" s="108"/>
    </row>
    <row r="1167" spans="1:17" s="17" customFormat="1" ht="15.75" outlineLevel="1">
      <c r="A1167" s="227"/>
      <c r="B1167" s="122" t="s">
        <v>1521</v>
      </c>
      <c r="C1167" s="13" t="s">
        <v>1522</v>
      </c>
      <c r="D1167" s="111" t="s">
        <v>2642</v>
      </c>
      <c r="E1167" s="75">
        <f t="shared" si="34"/>
        <v>233</v>
      </c>
      <c r="F1167" s="39"/>
      <c r="G1167" s="12"/>
      <c r="H1167" s="53">
        <v>233</v>
      </c>
      <c r="I1167" s="43">
        <v>4</v>
      </c>
      <c r="J1167" s="9"/>
      <c r="K1167" s="26" t="s">
        <v>13</v>
      </c>
      <c r="L1167" s="106">
        <v>6063048.5</v>
      </c>
      <c r="M1167" s="14">
        <v>477679.65</v>
      </c>
      <c r="N1167" s="14">
        <v>6063160.2999999998</v>
      </c>
      <c r="O1167" s="107">
        <v>477476.81</v>
      </c>
      <c r="P1167" s="39"/>
      <c r="Q1167" s="108"/>
    </row>
    <row r="1168" spans="1:17" s="17" customFormat="1" ht="15.75" outlineLevel="1">
      <c r="A1168" s="227"/>
      <c r="B1168" s="122" t="s">
        <v>1523</v>
      </c>
      <c r="C1168" s="13" t="s">
        <v>117</v>
      </c>
      <c r="D1168" s="111" t="s">
        <v>2643</v>
      </c>
      <c r="E1168" s="75">
        <f t="shared" si="34"/>
        <v>1439</v>
      </c>
      <c r="F1168" s="39">
        <v>11</v>
      </c>
      <c r="G1168" s="12">
        <f>327+1101</f>
        <v>1428</v>
      </c>
      <c r="H1168" s="53"/>
      <c r="I1168" s="189" t="s">
        <v>3415</v>
      </c>
      <c r="J1168" s="188" t="s">
        <v>3640</v>
      </c>
      <c r="K1168" s="26" t="s">
        <v>2058</v>
      </c>
      <c r="L1168" s="106">
        <v>6062278.9500000002</v>
      </c>
      <c r="M1168" s="14">
        <v>478365.81</v>
      </c>
      <c r="N1168" s="14">
        <v>6063156.0999999996</v>
      </c>
      <c r="O1168" s="107">
        <v>477480.56</v>
      </c>
      <c r="P1168" s="39" t="s">
        <v>2483</v>
      </c>
      <c r="Q1168" s="108">
        <v>440055677544</v>
      </c>
    </row>
    <row r="1169" spans="1:17" s="17" customFormat="1" ht="15.75" outlineLevel="1">
      <c r="A1169" s="227"/>
      <c r="B1169" s="122" t="s">
        <v>1524</v>
      </c>
      <c r="C1169" s="13" t="s">
        <v>1525</v>
      </c>
      <c r="D1169" s="111" t="s">
        <v>2644</v>
      </c>
      <c r="E1169" s="75">
        <f t="shared" si="34"/>
        <v>700</v>
      </c>
      <c r="F1169" s="39"/>
      <c r="G1169" s="12"/>
      <c r="H1169" s="53">
        <v>700</v>
      </c>
      <c r="I1169" s="43">
        <v>3</v>
      </c>
      <c r="J1169" s="9"/>
      <c r="K1169" s="26" t="s">
        <v>73</v>
      </c>
      <c r="L1169" s="106">
        <v>6064487.7000000002</v>
      </c>
      <c r="M1169" s="14">
        <v>481162.17</v>
      </c>
      <c r="N1169" s="14">
        <v>6064213.5</v>
      </c>
      <c r="O1169" s="107">
        <v>481803.5</v>
      </c>
      <c r="P1169" s="39"/>
      <c r="Q1169" s="108"/>
    </row>
    <row r="1170" spans="1:17" s="17" customFormat="1" ht="15.75" outlineLevel="1">
      <c r="A1170" s="227"/>
      <c r="B1170" s="122" t="s">
        <v>1526</v>
      </c>
      <c r="C1170" s="13" t="s">
        <v>1527</v>
      </c>
      <c r="D1170" s="111" t="s">
        <v>2645</v>
      </c>
      <c r="E1170" s="75">
        <f t="shared" si="34"/>
        <v>168</v>
      </c>
      <c r="F1170" s="39">
        <v>10</v>
      </c>
      <c r="G1170" s="12">
        <v>158</v>
      </c>
      <c r="H1170" s="53"/>
      <c r="I1170" s="189" t="s">
        <v>3416</v>
      </c>
      <c r="J1170" s="188" t="s">
        <v>3641</v>
      </c>
      <c r="K1170" s="26" t="s">
        <v>2058</v>
      </c>
      <c r="L1170" s="106">
        <v>6063896.75</v>
      </c>
      <c r="M1170" s="14">
        <v>480889.61</v>
      </c>
      <c r="N1170" s="14">
        <v>6063774.4400000004</v>
      </c>
      <c r="O1170" s="107">
        <v>481003.69</v>
      </c>
      <c r="P1170" s="39" t="s">
        <v>2484</v>
      </c>
      <c r="Q1170" s="108">
        <v>440055677511</v>
      </c>
    </row>
    <row r="1171" spans="1:17" s="17" customFormat="1" ht="15.75" outlineLevel="1">
      <c r="A1171" s="227"/>
      <c r="B1171" s="122" t="s">
        <v>1528</v>
      </c>
      <c r="C1171" s="13" t="s">
        <v>1529</v>
      </c>
      <c r="D1171" s="111" t="s">
        <v>2645</v>
      </c>
      <c r="E1171" s="75">
        <f t="shared" si="34"/>
        <v>686</v>
      </c>
      <c r="F1171" s="39"/>
      <c r="G1171" s="12">
        <v>686</v>
      </c>
      <c r="H1171" s="53"/>
      <c r="I1171" s="43">
        <v>3.8</v>
      </c>
      <c r="J1171" s="9">
        <v>8</v>
      </c>
      <c r="K1171" s="26" t="s">
        <v>2058</v>
      </c>
      <c r="L1171" s="106">
        <v>6063506.6699999999</v>
      </c>
      <c r="M1171" s="14">
        <v>480853.23</v>
      </c>
      <c r="N1171" s="14">
        <v>6063985.1500000004</v>
      </c>
      <c r="O1171" s="107">
        <v>481279.38</v>
      </c>
      <c r="P1171" s="39" t="s">
        <v>2485</v>
      </c>
      <c r="Q1171" s="108">
        <v>440055677499</v>
      </c>
    </row>
    <row r="1172" spans="1:17" s="17" customFormat="1" ht="15.75" outlineLevel="1">
      <c r="A1172" s="227"/>
      <c r="B1172" s="122" t="s">
        <v>1530</v>
      </c>
      <c r="C1172" s="13" t="s">
        <v>263</v>
      </c>
      <c r="D1172" s="111" t="s">
        <v>2645</v>
      </c>
      <c r="E1172" s="75">
        <f t="shared" si="34"/>
        <v>158</v>
      </c>
      <c r="F1172" s="39"/>
      <c r="G1172" s="12">
        <v>158</v>
      </c>
      <c r="H1172" s="53"/>
      <c r="I1172" s="43">
        <v>2.83</v>
      </c>
      <c r="J1172" s="9">
        <v>8</v>
      </c>
      <c r="K1172" s="26" t="s">
        <v>2058</v>
      </c>
      <c r="L1172" s="106">
        <v>6063900.1100000003</v>
      </c>
      <c r="M1172" s="14">
        <v>481177.85</v>
      </c>
      <c r="N1172" s="14">
        <v>6063782.2199999997</v>
      </c>
      <c r="O1172" s="107">
        <v>481279.63</v>
      </c>
      <c r="P1172" s="39" t="s">
        <v>2486</v>
      </c>
      <c r="Q1172" s="108">
        <v>440055677522</v>
      </c>
    </row>
    <row r="1173" spans="1:17" s="17" customFormat="1" ht="15.75" outlineLevel="1">
      <c r="A1173" s="227"/>
      <c r="B1173" s="122" t="s">
        <v>1531</v>
      </c>
      <c r="C1173" s="13" t="s">
        <v>1532</v>
      </c>
      <c r="D1173" s="111" t="s">
        <v>2645</v>
      </c>
      <c r="E1173" s="75">
        <f t="shared" si="34"/>
        <v>264</v>
      </c>
      <c r="F1173" s="39"/>
      <c r="G1173" s="12">
        <v>264</v>
      </c>
      <c r="H1173" s="53"/>
      <c r="I1173" s="43">
        <v>3</v>
      </c>
      <c r="J1173" s="9"/>
      <c r="K1173" s="26" t="s">
        <v>73</v>
      </c>
      <c r="L1173" s="106">
        <v>6063344</v>
      </c>
      <c r="M1173" s="14">
        <v>480978.73</v>
      </c>
      <c r="N1173" s="14">
        <v>6063505.7999999998</v>
      </c>
      <c r="O1173" s="107">
        <v>481182.95</v>
      </c>
      <c r="P1173" s="39"/>
      <c r="Q1173" s="108"/>
    </row>
    <row r="1174" spans="1:17" s="17" customFormat="1" ht="47.25" outlineLevel="1">
      <c r="A1174" s="227"/>
      <c r="B1174" s="122" t="s">
        <v>1533</v>
      </c>
      <c r="C1174" s="13" t="s">
        <v>1534</v>
      </c>
      <c r="D1174" s="111" t="s">
        <v>2937</v>
      </c>
      <c r="E1174" s="75">
        <f t="shared" si="34"/>
        <v>3003</v>
      </c>
      <c r="F1174" s="39">
        <v>9</v>
      </c>
      <c r="G1174" s="12">
        <v>2994</v>
      </c>
      <c r="H1174" s="53"/>
      <c r="I1174" s="189" t="s">
        <v>3417</v>
      </c>
      <c r="J1174" s="188" t="s">
        <v>3642</v>
      </c>
      <c r="K1174" s="26" t="s">
        <v>9</v>
      </c>
      <c r="L1174" s="106">
        <v>6060850.0499999998</v>
      </c>
      <c r="M1174" s="14">
        <v>479508</v>
      </c>
      <c r="N1174" s="14">
        <v>6063504.1399999997</v>
      </c>
      <c r="O1174" s="107">
        <v>480543.77</v>
      </c>
      <c r="P1174" s="39" t="s">
        <v>2487</v>
      </c>
      <c r="Q1174" s="108">
        <v>440055677600</v>
      </c>
    </row>
    <row r="1175" spans="1:17" s="17" customFormat="1" ht="15.75" outlineLevel="1">
      <c r="A1175" s="227"/>
      <c r="B1175" s="122" t="s">
        <v>1535</v>
      </c>
      <c r="C1175" s="13" t="s">
        <v>1536</v>
      </c>
      <c r="D1175" s="111" t="s">
        <v>2938</v>
      </c>
      <c r="E1175" s="75">
        <f t="shared" si="34"/>
        <v>1298</v>
      </c>
      <c r="F1175" s="39"/>
      <c r="G1175" s="12"/>
      <c r="H1175" s="53">
        <v>1298</v>
      </c>
      <c r="I1175" s="43">
        <v>3</v>
      </c>
      <c r="J1175" s="9"/>
      <c r="K1175" s="26" t="s">
        <v>73</v>
      </c>
      <c r="L1175" s="106">
        <v>6062266.0999999996</v>
      </c>
      <c r="M1175" s="14">
        <v>480232.79</v>
      </c>
      <c r="N1175" s="14">
        <v>6061998.9000000004</v>
      </c>
      <c r="O1175" s="107">
        <v>481491.19</v>
      </c>
      <c r="P1175" s="39"/>
      <c r="Q1175" s="108"/>
    </row>
    <row r="1176" spans="1:17" s="17" customFormat="1" ht="31.5" outlineLevel="1">
      <c r="A1176" s="227"/>
      <c r="B1176" s="122" t="s">
        <v>1537</v>
      </c>
      <c r="C1176" s="13" t="s">
        <v>1538</v>
      </c>
      <c r="D1176" s="111" t="s">
        <v>2646</v>
      </c>
      <c r="E1176" s="75">
        <f t="shared" si="34"/>
        <v>1363</v>
      </c>
      <c r="F1176" s="39"/>
      <c r="G1176" s="12">
        <v>1363</v>
      </c>
      <c r="H1176" s="53"/>
      <c r="I1176" s="43">
        <v>4.03</v>
      </c>
      <c r="J1176" s="9">
        <v>6</v>
      </c>
      <c r="K1176" s="26" t="s">
        <v>20</v>
      </c>
      <c r="L1176" s="106">
        <v>6060184.9500000002</v>
      </c>
      <c r="M1176" s="14">
        <v>478324</v>
      </c>
      <c r="N1176" s="14">
        <v>6060867.2599999998</v>
      </c>
      <c r="O1176" s="107">
        <v>489481.31</v>
      </c>
      <c r="P1176" s="39" t="s">
        <v>2488</v>
      </c>
      <c r="Q1176" s="108">
        <v>440055677788</v>
      </c>
    </row>
    <row r="1177" spans="1:17" s="17" customFormat="1" ht="15.75" outlineLevel="1">
      <c r="A1177" s="227"/>
      <c r="B1177" s="122" t="s">
        <v>1539</v>
      </c>
      <c r="C1177" s="13" t="s">
        <v>1540</v>
      </c>
      <c r="D1177" s="111" t="s">
        <v>2647</v>
      </c>
      <c r="E1177" s="75">
        <f t="shared" si="34"/>
        <v>1627</v>
      </c>
      <c r="F1177" s="39"/>
      <c r="G1177" s="12"/>
      <c r="H1177" s="53">
        <v>1627</v>
      </c>
      <c r="I1177" s="43">
        <v>4</v>
      </c>
      <c r="J1177" s="9"/>
      <c r="K1177" s="26" t="s">
        <v>13</v>
      </c>
      <c r="L1177" s="106">
        <v>6060855.0999999996</v>
      </c>
      <c r="M1177" s="14">
        <v>479506.78</v>
      </c>
      <c r="N1177" s="14">
        <v>6059408.2000000002</v>
      </c>
      <c r="O1177" s="107">
        <v>479795.29</v>
      </c>
      <c r="P1177" s="39"/>
      <c r="Q1177" s="108"/>
    </row>
    <row r="1178" spans="1:17" s="17" customFormat="1" ht="15.75" outlineLevel="1">
      <c r="A1178" s="227"/>
      <c r="B1178" s="122" t="s">
        <v>1541</v>
      </c>
      <c r="C1178" s="13" t="s">
        <v>1542</v>
      </c>
      <c r="D1178" s="111" t="s">
        <v>2648</v>
      </c>
      <c r="E1178" s="75">
        <f t="shared" si="34"/>
        <v>1151</v>
      </c>
      <c r="F1178" s="39"/>
      <c r="G1178" s="12">
        <v>1151</v>
      </c>
      <c r="H1178" s="53"/>
      <c r="I1178" s="43">
        <v>6</v>
      </c>
      <c r="J1178" s="9"/>
      <c r="K1178" s="26" t="s">
        <v>9</v>
      </c>
      <c r="L1178" s="106">
        <v>6061797.7000000002</v>
      </c>
      <c r="M1178" s="14">
        <v>478813.21</v>
      </c>
      <c r="N1178" s="14">
        <v>6060871.5</v>
      </c>
      <c r="O1178" s="107">
        <v>479485.76</v>
      </c>
      <c r="P1178" s="39"/>
      <c r="Q1178" s="108"/>
    </row>
    <row r="1179" spans="1:17" s="17" customFormat="1" ht="15.75" outlineLevel="1">
      <c r="A1179" s="227"/>
      <c r="B1179" s="122" t="s">
        <v>1543</v>
      </c>
      <c r="C1179" s="13" t="s">
        <v>708</v>
      </c>
      <c r="D1179" s="111" t="s">
        <v>2643</v>
      </c>
      <c r="E1179" s="75">
        <f t="shared" si="34"/>
        <v>658</v>
      </c>
      <c r="F1179" s="39"/>
      <c r="G1179" s="12">
        <v>658</v>
      </c>
      <c r="H1179" s="53"/>
      <c r="I1179" s="43">
        <v>6</v>
      </c>
      <c r="J1179" s="9"/>
      <c r="K1179" s="26" t="s">
        <v>9</v>
      </c>
      <c r="L1179" s="106">
        <v>6062270.0999999996</v>
      </c>
      <c r="M1179" s="14">
        <v>478367.92</v>
      </c>
      <c r="N1179" s="14">
        <v>6061797.7000000002</v>
      </c>
      <c r="O1179" s="107">
        <v>478813.21</v>
      </c>
      <c r="P1179" s="39"/>
      <c r="Q1179" s="108"/>
    </row>
    <row r="1180" spans="1:17" s="17" customFormat="1" ht="15.75" outlineLevel="1">
      <c r="A1180" s="227"/>
      <c r="B1180" s="122" t="s">
        <v>1544</v>
      </c>
      <c r="C1180" s="13" t="s">
        <v>1545</v>
      </c>
      <c r="D1180" s="111" t="s">
        <v>2643</v>
      </c>
      <c r="E1180" s="75">
        <f t="shared" si="34"/>
        <v>182</v>
      </c>
      <c r="F1180" s="39"/>
      <c r="G1180" s="12">
        <v>182</v>
      </c>
      <c r="H1180" s="53"/>
      <c r="I1180" s="43">
        <v>3</v>
      </c>
      <c r="J1180" s="9"/>
      <c r="K1180" s="26" t="s">
        <v>73</v>
      </c>
      <c r="L1180" s="106">
        <v>6062159.5</v>
      </c>
      <c r="M1180" s="14">
        <v>478511.39</v>
      </c>
      <c r="N1180" s="14">
        <v>6062245.2999999998</v>
      </c>
      <c r="O1180" s="107">
        <v>478670.25</v>
      </c>
      <c r="P1180" s="39"/>
      <c r="Q1180" s="108"/>
    </row>
    <row r="1181" spans="1:17" s="17" customFormat="1" ht="15.75" outlineLevel="1">
      <c r="A1181" s="227"/>
      <c r="B1181" s="122" t="s">
        <v>1546</v>
      </c>
      <c r="C1181" s="13" t="s">
        <v>1547</v>
      </c>
      <c r="D1181" s="111" t="s">
        <v>2648</v>
      </c>
      <c r="E1181" s="75">
        <f t="shared" si="34"/>
        <v>704</v>
      </c>
      <c r="F1181" s="39"/>
      <c r="G1181" s="12">
        <v>704</v>
      </c>
      <c r="H1181" s="53"/>
      <c r="I1181" s="43">
        <v>3</v>
      </c>
      <c r="J1181" s="9"/>
      <c r="K1181" s="26" t="s">
        <v>73</v>
      </c>
      <c r="L1181" s="106">
        <v>6061453.5</v>
      </c>
      <c r="M1181" s="14">
        <v>478999</v>
      </c>
      <c r="N1181" s="14">
        <v>6061199.2999999998</v>
      </c>
      <c r="O1181" s="107">
        <v>478396.35</v>
      </c>
      <c r="P1181" s="39"/>
      <c r="Q1181" s="108"/>
    </row>
    <row r="1182" spans="1:17" s="17" customFormat="1" ht="15.75" outlineLevel="1">
      <c r="A1182" s="227"/>
      <c r="B1182" s="122" t="s">
        <v>1548</v>
      </c>
      <c r="C1182" s="13" t="s">
        <v>998</v>
      </c>
      <c r="D1182" s="111" t="s">
        <v>2643</v>
      </c>
      <c r="E1182" s="75">
        <f t="shared" si="34"/>
        <v>861</v>
      </c>
      <c r="F1182" s="39"/>
      <c r="G1182" s="12"/>
      <c r="H1182" s="53">
        <v>861</v>
      </c>
      <c r="I1182" s="43">
        <v>4</v>
      </c>
      <c r="J1182" s="9"/>
      <c r="K1182" s="26" t="s">
        <v>20</v>
      </c>
      <c r="L1182" s="106">
        <v>6062469.7999999998</v>
      </c>
      <c r="M1182" s="14">
        <v>478720.41</v>
      </c>
      <c r="N1182" s="14">
        <v>6062213.0999999996</v>
      </c>
      <c r="O1182" s="107">
        <v>479541.52</v>
      </c>
      <c r="P1182" s="39"/>
      <c r="Q1182" s="108"/>
    </row>
    <row r="1183" spans="1:17" s="17" customFormat="1" ht="15.75" outlineLevel="1">
      <c r="A1183" s="227"/>
      <c r="B1183" s="122" t="s">
        <v>1549</v>
      </c>
      <c r="C1183" s="13" t="s">
        <v>237</v>
      </c>
      <c r="D1183" s="111" t="s">
        <v>2643</v>
      </c>
      <c r="E1183" s="75">
        <f t="shared" si="34"/>
        <v>167</v>
      </c>
      <c r="F1183" s="39"/>
      <c r="G1183" s="12">
        <v>167</v>
      </c>
      <c r="H1183" s="53"/>
      <c r="I1183" s="43">
        <v>4</v>
      </c>
      <c r="J1183" s="9"/>
      <c r="K1183" s="26" t="s">
        <v>20</v>
      </c>
      <c r="L1183" s="106">
        <v>6062446.5999999996</v>
      </c>
      <c r="M1183" s="14">
        <v>478786.88</v>
      </c>
      <c r="N1183" s="14">
        <v>6062295.4000000004</v>
      </c>
      <c r="O1183" s="107">
        <v>478814.46</v>
      </c>
      <c r="P1183" s="39"/>
      <c r="Q1183" s="108"/>
    </row>
    <row r="1184" spans="1:17" s="17" customFormat="1" ht="15.75" outlineLevel="1">
      <c r="A1184" s="227"/>
      <c r="B1184" s="122" t="s">
        <v>1550</v>
      </c>
      <c r="C1184" s="13" t="s">
        <v>1551</v>
      </c>
      <c r="D1184" s="195" t="s">
        <v>2649</v>
      </c>
      <c r="E1184" s="75">
        <f t="shared" si="34"/>
        <v>421</v>
      </c>
      <c r="F1184" s="39"/>
      <c r="G1184" s="12">
        <v>421</v>
      </c>
      <c r="H1184" s="53"/>
      <c r="I1184" s="43">
        <v>3</v>
      </c>
      <c r="J1184" s="9"/>
      <c r="K1184" s="26" t="s">
        <v>73</v>
      </c>
      <c r="L1184" s="106">
        <v>6061666.9000000004</v>
      </c>
      <c r="M1184" s="14">
        <v>482326.63</v>
      </c>
      <c r="N1184" s="14">
        <v>6061512.0999999996</v>
      </c>
      <c r="O1184" s="107">
        <v>481976.65</v>
      </c>
      <c r="P1184" s="39"/>
      <c r="Q1184" s="108"/>
    </row>
    <row r="1185" spans="1:17" s="17" customFormat="1" ht="15.75" outlineLevel="1">
      <c r="A1185" s="227"/>
      <c r="B1185" s="122" t="s">
        <v>1552</v>
      </c>
      <c r="C1185" s="13" t="s">
        <v>1553</v>
      </c>
      <c r="D1185" s="111" t="s">
        <v>2649</v>
      </c>
      <c r="E1185" s="75">
        <f t="shared" si="34"/>
        <v>529</v>
      </c>
      <c r="F1185" s="39"/>
      <c r="G1185" s="12">
        <v>529</v>
      </c>
      <c r="H1185" s="53"/>
      <c r="I1185" s="43">
        <v>5</v>
      </c>
      <c r="J1185" s="9"/>
      <c r="K1185" s="26" t="s">
        <v>20</v>
      </c>
      <c r="L1185" s="106">
        <v>6061406.5</v>
      </c>
      <c r="M1185" s="14">
        <v>482566.03</v>
      </c>
      <c r="N1185" s="14">
        <v>6061211.0999999996</v>
      </c>
      <c r="O1185" s="107">
        <v>482139.81</v>
      </c>
      <c r="P1185" s="39"/>
      <c r="Q1185" s="108"/>
    </row>
    <row r="1186" spans="1:17" s="17" customFormat="1" ht="15.75" outlineLevel="1">
      <c r="A1186" s="227"/>
      <c r="B1186" s="122" t="s">
        <v>1554</v>
      </c>
      <c r="C1186" s="13" t="s">
        <v>1555</v>
      </c>
      <c r="D1186" s="111" t="s">
        <v>2650</v>
      </c>
      <c r="E1186" s="75">
        <f t="shared" si="34"/>
        <v>557</v>
      </c>
      <c r="F1186" s="39"/>
      <c r="G1186" s="12">
        <v>557</v>
      </c>
      <c r="H1186" s="53"/>
      <c r="I1186" s="43">
        <v>5</v>
      </c>
      <c r="J1186" s="9"/>
      <c r="K1186" s="26" t="s">
        <v>20</v>
      </c>
      <c r="L1186" s="106">
        <v>6073762</v>
      </c>
      <c r="M1186" s="14">
        <v>479149.31</v>
      </c>
      <c r="N1186" s="14">
        <v>6074251.7999999998</v>
      </c>
      <c r="O1186" s="107">
        <v>479007.39</v>
      </c>
      <c r="P1186" s="39"/>
      <c r="Q1186" s="108"/>
    </row>
    <row r="1187" spans="1:17" s="17" customFormat="1" ht="15.75" outlineLevel="1">
      <c r="A1187" s="227"/>
      <c r="B1187" s="122" t="s">
        <v>1556</v>
      </c>
      <c r="C1187" s="13" t="s">
        <v>1557</v>
      </c>
      <c r="D1187" s="111" t="s">
        <v>2651</v>
      </c>
      <c r="E1187" s="75">
        <f t="shared" si="34"/>
        <v>171</v>
      </c>
      <c r="F1187" s="39"/>
      <c r="G1187" s="12">
        <v>171</v>
      </c>
      <c r="H1187" s="53"/>
      <c r="I1187" s="43">
        <v>3</v>
      </c>
      <c r="J1187" s="9"/>
      <c r="K1187" s="26" t="s">
        <v>20</v>
      </c>
      <c r="L1187" s="106">
        <v>6073869.5</v>
      </c>
      <c r="M1187" s="14">
        <v>479099.52</v>
      </c>
      <c r="N1187" s="14">
        <v>6073930.2999999998</v>
      </c>
      <c r="O1187" s="107">
        <v>479259.8</v>
      </c>
      <c r="P1187" s="39"/>
      <c r="Q1187" s="108"/>
    </row>
    <row r="1188" spans="1:17" s="17" customFormat="1" ht="15.75" outlineLevel="1">
      <c r="A1188" s="227"/>
      <c r="B1188" s="122" t="s">
        <v>1558</v>
      </c>
      <c r="C1188" s="13" t="s">
        <v>1559</v>
      </c>
      <c r="D1188" s="111" t="s">
        <v>2650</v>
      </c>
      <c r="E1188" s="75">
        <f t="shared" si="34"/>
        <v>177</v>
      </c>
      <c r="F1188" s="39"/>
      <c r="G1188" s="12">
        <v>177</v>
      </c>
      <c r="H1188" s="53"/>
      <c r="I1188" s="189" t="s">
        <v>3352</v>
      </c>
      <c r="J1188" s="9"/>
      <c r="K1188" s="26" t="s">
        <v>20</v>
      </c>
      <c r="L1188" s="106">
        <v>6073931.5999999996</v>
      </c>
      <c r="M1188" s="14">
        <v>479074.87</v>
      </c>
      <c r="N1188" s="14">
        <v>6073993.4000000004</v>
      </c>
      <c r="O1188" s="107">
        <v>479240.36</v>
      </c>
      <c r="P1188" s="39"/>
      <c r="Q1188" s="108"/>
    </row>
    <row r="1189" spans="1:17" s="17" customFormat="1" ht="15.75" outlineLevel="1">
      <c r="A1189" s="227"/>
      <c r="B1189" s="122" t="s">
        <v>1560</v>
      </c>
      <c r="C1189" s="13" t="s">
        <v>1561</v>
      </c>
      <c r="D1189" s="111" t="s">
        <v>2650</v>
      </c>
      <c r="E1189" s="75">
        <f t="shared" si="34"/>
        <v>173</v>
      </c>
      <c r="F1189" s="39"/>
      <c r="G1189" s="12">
        <v>173</v>
      </c>
      <c r="H1189" s="53"/>
      <c r="I1189" s="43">
        <v>3</v>
      </c>
      <c r="J1189" s="9"/>
      <c r="K1189" s="26" t="s">
        <v>20</v>
      </c>
      <c r="L1189" s="106">
        <v>6073992.7999999998</v>
      </c>
      <c r="M1189" s="14">
        <v>479051.53</v>
      </c>
      <c r="N1189" s="14">
        <v>6074053.2999999998</v>
      </c>
      <c r="O1189" s="107">
        <v>479213.65</v>
      </c>
      <c r="P1189" s="39"/>
      <c r="Q1189" s="108"/>
    </row>
    <row r="1190" spans="1:17" s="17" customFormat="1" ht="15.75" outlineLevel="1">
      <c r="A1190" s="227"/>
      <c r="B1190" s="122" t="s">
        <v>1562</v>
      </c>
      <c r="C1190" s="13" t="s">
        <v>604</v>
      </c>
      <c r="D1190" s="111" t="s">
        <v>2650</v>
      </c>
      <c r="E1190" s="75">
        <f t="shared" si="34"/>
        <v>110</v>
      </c>
      <c r="F1190" s="39"/>
      <c r="G1190" s="12">
        <v>110</v>
      </c>
      <c r="H1190" s="53"/>
      <c r="I1190" s="189" t="s">
        <v>3352</v>
      </c>
      <c r="J1190" s="9"/>
      <c r="K1190" s="26" t="s">
        <v>20</v>
      </c>
      <c r="L1190" s="106">
        <v>6074074.9000000004</v>
      </c>
      <c r="M1190" s="14">
        <v>479087.3</v>
      </c>
      <c r="N1190" s="14">
        <v>6074114</v>
      </c>
      <c r="O1190" s="107">
        <v>479190.17</v>
      </c>
      <c r="P1190" s="39"/>
      <c r="Q1190" s="108"/>
    </row>
    <row r="1191" spans="1:17" s="17" customFormat="1" ht="15.75" outlineLevel="1">
      <c r="A1191" s="227"/>
      <c r="B1191" s="122" t="s">
        <v>1563</v>
      </c>
      <c r="C1191" s="13" t="s">
        <v>1564</v>
      </c>
      <c r="D1191" s="111" t="s">
        <v>2650</v>
      </c>
      <c r="E1191" s="75">
        <f t="shared" si="34"/>
        <v>122</v>
      </c>
      <c r="F1191" s="39"/>
      <c r="G1191" s="12">
        <v>122</v>
      </c>
      <c r="H1191" s="53"/>
      <c r="I1191" s="189" t="s">
        <v>3352</v>
      </c>
      <c r="J1191" s="9"/>
      <c r="K1191" s="26" t="s">
        <v>20</v>
      </c>
      <c r="L1191" s="106">
        <v>6074135.5</v>
      </c>
      <c r="M1191" s="14">
        <v>479060.45</v>
      </c>
      <c r="N1191" s="14">
        <v>6074179.0999999996</v>
      </c>
      <c r="O1191" s="107">
        <v>479174.17</v>
      </c>
      <c r="P1191" s="39"/>
      <c r="Q1191" s="108"/>
    </row>
    <row r="1192" spans="1:17" s="17" customFormat="1" ht="15.75" outlineLevel="1">
      <c r="A1192" s="227"/>
      <c r="B1192" s="122" t="s">
        <v>1565</v>
      </c>
      <c r="C1192" s="13" t="s">
        <v>1566</v>
      </c>
      <c r="D1192" s="111" t="s">
        <v>2650</v>
      </c>
      <c r="E1192" s="75">
        <f t="shared" si="34"/>
        <v>627</v>
      </c>
      <c r="F1192" s="39"/>
      <c r="G1192" s="12">
        <v>627</v>
      </c>
      <c r="H1192" s="53"/>
      <c r="I1192" s="189" t="s">
        <v>3262</v>
      </c>
      <c r="J1192" s="9"/>
      <c r="K1192" s="26" t="s">
        <v>20</v>
      </c>
      <c r="L1192" s="106">
        <v>6074214.7000000002</v>
      </c>
      <c r="M1192" s="14">
        <v>479134.19</v>
      </c>
      <c r="N1192" s="14">
        <v>6074396.5999999996</v>
      </c>
      <c r="O1192" s="107">
        <v>478534.41</v>
      </c>
      <c r="P1192" s="39"/>
      <c r="Q1192" s="108"/>
    </row>
    <row r="1193" spans="1:17" s="17" customFormat="1" ht="15.75" outlineLevel="1">
      <c r="A1193" s="227"/>
      <c r="B1193" s="122" t="s">
        <v>1567</v>
      </c>
      <c r="C1193" s="13" t="s">
        <v>1568</v>
      </c>
      <c r="D1193" s="111" t="s">
        <v>2650</v>
      </c>
      <c r="E1193" s="75">
        <f t="shared" si="34"/>
        <v>158</v>
      </c>
      <c r="F1193" s="39"/>
      <c r="G1193" s="12">
        <v>158</v>
      </c>
      <c r="H1193" s="53"/>
      <c r="I1193" s="189" t="s">
        <v>3352</v>
      </c>
      <c r="J1193" s="9"/>
      <c r="K1193" s="26" t="s">
        <v>20</v>
      </c>
      <c r="L1193" s="106">
        <v>6074237</v>
      </c>
      <c r="M1193" s="14">
        <v>479059.28</v>
      </c>
      <c r="N1193" s="14">
        <v>6074388.7999999998</v>
      </c>
      <c r="O1193" s="107">
        <v>479104.66</v>
      </c>
      <c r="P1193" s="39"/>
      <c r="Q1193" s="108"/>
    </row>
    <row r="1194" spans="1:17" s="17" customFormat="1" ht="15.75" outlineLevel="1">
      <c r="A1194" s="227"/>
      <c r="B1194" s="122" t="s">
        <v>1569</v>
      </c>
      <c r="C1194" s="13" t="s">
        <v>1570</v>
      </c>
      <c r="D1194" s="111" t="s">
        <v>2650</v>
      </c>
      <c r="E1194" s="75">
        <f t="shared" si="34"/>
        <v>211</v>
      </c>
      <c r="F1194" s="39"/>
      <c r="G1194" s="12">
        <v>211</v>
      </c>
      <c r="H1194" s="53"/>
      <c r="I1194" s="189" t="s">
        <v>3352</v>
      </c>
      <c r="J1194" s="9"/>
      <c r="K1194" s="26" t="s">
        <v>20</v>
      </c>
      <c r="L1194" s="106">
        <v>6074258.7999999998</v>
      </c>
      <c r="M1194" s="14">
        <v>478985.82</v>
      </c>
      <c r="N1194" s="14">
        <v>6074462.4000000004</v>
      </c>
      <c r="O1194" s="107">
        <v>479041.63</v>
      </c>
      <c r="P1194" s="39"/>
      <c r="Q1194" s="108"/>
    </row>
    <row r="1195" spans="1:17" s="17" customFormat="1" ht="15.75" outlineLevel="1">
      <c r="A1195" s="227"/>
      <c r="B1195" s="122" t="s">
        <v>1571</v>
      </c>
      <c r="C1195" s="13" t="s">
        <v>367</v>
      </c>
      <c r="D1195" s="111" t="s">
        <v>2650</v>
      </c>
      <c r="E1195" s="75">
        <f t="shared" si="34"/>
        <v>129</v>
      </c>
      <c r="F1195" s="39"/>
      <c r="G1195" s="12">
        <v>129</v>
      </c>
      <c r="H1195" s="53"/>
      <c r="I1195" s="189" t="s">
        <v>3352</v>
      </c>
      <c r="J1195" s="9"/>
      <c r="K1195" s="26" t="s">
        <v>20</v>
      </c>
      <c r="L1195" s="106">
        <v>6074277.0999999996</v>
      </c>
      <c r="M1195" s="14">
        <v>478922.87</v>
      </c>
      <c r="N1195" s="14">
        <v>6074402.5</v>
      </c>
      <c r="O1195" s="107">
        <v>478955.17</v>
      </c>
      <c r="P1195" s="39"/>
      <c r="Q1195" s="108"/>
    </row>
    <row r="1196" spans="1:17" s="17" customFormat="1" ht="15.75" outlineLevel="1">
      <c r="A1196" s="227"/>
      <c r="B1196" s="122" t="s">
        <v>1572</v>
      </c>
      <c r="C1196" s="13" t="s">
        <v>237</v>
      </c>
      <c r="D1196" s="111" t="s">
        <v>2650</v>
      </c>
      <c r="E1196" s="75">
        <f t="shared" si="34"/>
        <v>209</v>
      </c>
      <c r="F1196" s="39"/>
      <c r="G1196" s="12">
        <v>209</v>
      </c>
      <c r="H1196" s="53"/>
      <c r="I1196" s="189" t="s">
        <v>3352</v>
      </c>
      <c r="J1196" s="9"/>
      <c r="K1196" s="26" t="s">
        <v>20</v>
      </c>
      <c r="L1196" s="106">
        <v>6074296.2000000002</v>
      </c>
      <c r="M1196" s="14">
        <v>478857.96</v>
      </c>
      <c r="N1196" s="14">
        <v>6074498</v>
      </c>
      <c r="O1196" s="107">
        <v>478912.36</v>
      </c>
      <c r="P1196" s="39"/>
      <c r="Q1196" s="108"/>
    </row>
    <row r="1197" spans="1:17" s="17" customFormat="1" ht="15.75" outlineLevel="1">
      <c r="A1197" s="227"/>
      <c r="B1197" s="122" t="s">
        <v>1573</v>
      </c>
      <c r="C1197" s="13" t="s">
        <v>1574</v>
      </c>
      <c r="D1197" s="111" t="s">
        <v>2650</v>
      </c>
      <c r="E1197" s="75">
        <f t="shared" si="34"/>
        <v>207</v>
      </c>
      <c r="F1197" s="39"/>
      <c r="G1197" s="12">
        <v>207</v>
      </c>
      <c r="H1197" s="53"/>
      <c r="I1197" s="189" t="s">
        <v>3352</v>
      </c>
      <c r="J1197" s="9"/>
      <c r="K1197" s="26" t="s">
        <v>20</v>
      </c>
      <c r="L1197" s="106">
        <v>6074316</v>
      </c>
      <c r="M1197" s="14">
        <v>478794.63</v>
      </c>
      <c r="N1197" s="14">
        <v>6074515.7999999998</v>
      </c>
      <c r="O1197" s="107">
        <v>478848.61</v>
      </c>
      <c r="P1197" s="39"/>
      <c r="Q1197" s="108"/>
    </row>
    <row r="1198" spans="1:17" s="17" customFormat="1" ht="15.75" outlineLevel="1">
      <c r="A1198" s="227"/>
      <c r="B1198" s="122" t="s">
        <v>1575</v>
      </c>
      <c r="C1198" s="13" t="s">
        <v>1576</v>
      </c>
      <c r="D1198" s="111" t="s">
        <v>2650</v>
      </c>
      <c r="E1198" s="75">
        <f t="shared" si="34"/>
        <v>186</v>
      </c>
      <c r="F1198" s="39"/>
      <c r="G1198" s="12">
        <v>186</v>
      </c>
      <c r="H1198" s="53"/>
      <c r="I1198" s="189" t="s">
        <v>3352</v>
      </c>
      <c r="J1198" s="9"/>
      <c r="K1198" s="26" t="s">
        <v>20</v>
      </c>
      <c r="L1198" s="106">
        <v>6074339.2000000002</v>
      </c>
      <c r="M1198" s="14">
        <v>478720.4</v>
      </c>
      <c r="N1198" s="14">
        <v>6074516.4000000004</v>
      </c>
      <c r="O1198" s="107">
        <v>478775.17</v>
      </c>
      <c r="P1198" s="39"/>
      <c r="Q1198" s="108"/>
    </row>
    <row r="1199" spans="1:17" s="17" customFormat="1" ht="15.75" outlineLevel="1">
      <c r="A1199" s="227"/>
      <c r="B1199" s="122" t="s">
        <v>1577</v>
      </c>
      <c r="C1199" s="13" t="s">
        <v>867</v>
      </c>
      <c r="D1199" s="111" t="s">
        <v>2650</v>
      </c>
      <c r="E1199" s="75">
        <f t="shared" si="34"/>
        <v>184</v>
      </c>
      <c r="F1199" s="39"/>
      <c r="G1199" s="12">
        <v>184</v>
      </c>
      <c r="H1199" s="53"/>
      <c r="I1199" s="189" t="s">
        <v>3352</v>
      </c>
      <c r="J1199" s="9"/>
      <c r="K1199" s="26" t="s">
        <v>20</v>
      </c>
      <c r="L1199" s="106">
        <v>6074358.9000000004</v>
      </c>
      <c r="M1199" s="14">
        <v>478656.85</v>
      </c>
      <c r="N1199" s="14">
        <v>6074534.5</v>
      </c>
      <c r="O1199" s="107">
        <v>478709.73</v>
      </c>
      <c r="P1199" s="39"/>
      <c r="Q1199" s="108"/>
    </row>
    <row r="1200" spans="1:17" s="17" customFormat="1" ht="15.75" outlineLevel="1">
      <c r="A1200" s="227"/>
      <c r="B1200" s="122" t="s">
        <v>1578</v>
      </c>
      <c r="C1200" s="13" t="s">
        <v>857</v>
      </c>
      <c r="D1200" s="111" t="s">
        <v>2650</v>
      </c>
      <c r="E1200" s="75">
        <f t="shared" si="34"/>
        <v>183</v>
      </c>
      <c r="F1200" s="39"/>
      <c r="G1200" s="12">
        <v>183</v>
      </c>
      <c r="H1200" s="53"/>
      <c r="I1200" s="189" t="s">
        <v>3352</v>
      </c>
      <c r="J1200" s="9"/>
      <c r="K1200" s="26" t="s">
        <v>20</v>
      </c>
      <c r="L1200" s="106">
        <v>6074379</v>
      </c>
      <c r="M1200" s="14">
        <v>478595.11</v>
      </c>
      <c r="N1200" s="14">
        <v>6074553.0999999996</v>
      </c>
      <c r="O1200" s="107">
        <v>478648.8</v>
      </c>
      <c r="P1200" s="39"/>
      <c r="Q1200" s="108"/>
    </row>
    <row r="1201" spans="1:17" s="17" customFormat="1" ht="15.75" outlineLevel="1">
      <c r="A1201" s="227"/>
      <c r="B1201" s="122" t="s">
        <v>1579</v>
      </c>
      <c r="C1201" s="13" t="s">
        <v>1580</v>
      </c>
      <c r="D1201" s="111" t="s">
        <v>2650</v>
      </c>
      <c r="E1201" s="75">
        <f t="shared" si="34"/>
        <v>576</v>
      </c>
      <c r="F1201" s="39"/>
      <c r="G1201" s="12">
        <v>576</v>
      </c>
      <c r="H1201" s="53"/>
      <c r="I1201" s="43">
        <v>5</v>
      </c>
      <c r="J1201" s="9"/>
      <c r="K1201" s="26" t="s">
        <v>20</v>
      </c>
      <c r="L1201" s="106">
        <v>6073722</v>
      </c>
      <c r="M1201" s="14">
        <v>478887.05</v>
      </c>
      <c r="N1201" s="14">
        <v>6074290.5999999996</v>
      </c>
      <c r="O1201" s="107">
        <v>478807.28</v>
      </c>
      <c r="P1201" s="39"/>
      <c r="Q1201" s="108"/>
    </row>
    <row r="1202" spans="1:17" s="17" customFormat="1" ht="15.75" outlineLevel="1">
      <c r="A1202" s="227"/>
      <c r="B1202" s="122" t="s">
        <v>1581</v>
      </c>
      <c r="C1202" s="13" t="s">
        <v>369</v>
      </c>
      <c r="D1202" s="111" t="s">
        <v>2650</v>
      </c>
      <c r="E1202" s="75">
        <f t="shared" si="34"/>
        <v>203</v>
      </c>
      <c r="F1202" s="39"/>
      <c r="G1202" s="12">
        <v>203</v>
      </c>
      <c r="H1202" s="53"/>
      <c r="I1202" s="189" t="s">
        <v>3352</v>
      </c>
      <c r="J1202" s="9"/>
      <c r="K1202" s="26" t="s">
        <v>20</v>
      </c>
      <c r="L1202" s="106">
        <v>6073770.7999999998</v>
      </c>
      <c r="M1202" s="14">
        <v>478881.03</v>
      </c>
      <c r="N1202" s="14">
        <v>6073801.0999999996</v>
      </c>
      <c r="O1202" s="107">
        <v>479081.53</v>
      </c>
      <c r="P1202" s="39"/>
      <c r="Q1202" s="108"/>
    </row>
    <row r="1203" spans="1:17" s="17" customFormat="1" ht="15.75" outlineLevel="1">
      <c r="A1203" s="227"/>
      <c r="B1203" s="122" t="s">
        <v>1582</v>
      </c>
      <c r="C1203" s="13" t="s">
        <v>694</v>
      </c>
      <c r="D1203" s="111" t="s">
        <v>2650</v>
      </c>
      <c r="E1203" s="75">
        <f t="shared" si="34"/>
        <v>198</v>
      </c>
      <c r="F1203" s="39"/>
      <c r="G1203" s="12">
        <v>198</v>
      </c>
      <c r="H1203" s="53"/>
      <c r="I1203" s="189" t="s">
        <v>3352</v>
      </c>
      <c r="J1203" s="9"/>
      <c r="K1203" s="26" t="s">
        <v>20</v>
      </c>
      <c r="L1203" s="106">
        <v>6073834</v>
      </c>
      <c r="M1203" s="14">
        <v>478872.71</v>
      </c>
      <c r="N1203" s="14">
        <v>6073865</v>
      </c>
      <c r="O1203" s="107">
        <v>479067.53</v>
      </c>
      <c r="P1203" s="39"/>
      <c r="Q1203" s="108"/>
    </row>
    <row r="1204" spans="1:17" s="17" customFormat="1" ht="15.75" outlineLevel="1">
      <c r="A1204" s="227"/>
      <c r="B1204" s="122" t="s">
        <v>1583</v>
      </c>
      <c r="C1204" s="13" t="s">
        <v>692</v>
      </c>
      <c r="D1204" s="111" t="s">
        <v>2650</v>
      </c>
      <c r="E1204" s="75">
        <f t="shared" si="34"/>
        <v>192</v>
      </c>
      <c r="F1204" s="39"/>
      <c r="G1204" s="12">
        <v>192</v>
      </c>
      <c r="H1204" s="53"/>
      <c r="I1204" s="189" t="s">
        <v>3352</v>
      </c>
      <c r="J1204" s="9"/>
      <c r="K1204" s="26" t="s">
        <v>20</v>
      </c>
      <c r="L1204" s="106">
        <v>6073902.2999999998</v>
      </c>
      <c r="M1204" s="14">
        <v>478864.05</v>
      </c>
      <c r="N1204" s="14">
        <v>6073929.5999999996</v>
      </c>
      <c r="O1204" s="107">
        <v>479054.03</v>
      </c>
      <c r="P1204" s="39"/>
      <c r="Q1204" s="108"/>
    </row>
    <row r="1205" spans="1:17" s="17" customFormat="1" ht="15.75" outlineLevel="1">
      <c r="A1205" s="227"/>
      <c r="B1205" s="122" t="s">
        <v>1584</v>
      </c>
      <c r="C1205" s="13" t="s">
        <v>1585</v>
      </c>
      <c r="D1205" s="111" t="s">
        <v>2650</v>
      </c>
      <c r="E1205" s="75">
        <f t="shared" si="34"/>
        <v>153</v>
      </c>
      <c r="F1205" s="39"/>
      <c r="G1205" s="12">
        <v>153</v>
      </c>
      <c r="H1205" s="53"/>
      <c r="I1205" s="189" t="s">
        <v>3352</v>
      </c>
      <c r="J1205" s="9"/>
      <c r="K1205" s="26" t="s">
        <v>20</v>
      </c>
      <c r="L1205" s="106">
        <v>6073968.2000000002</v>
      </c>
      <c r="M1205" s="14">
        <v>478855.8</v>
      </c>
      <c r="N1205" s="14">
        <v>6073989.7999999998</v>
      </c>
      <c r="O1205" s="107">
        <v>479007.41</v>
      </c>
      <c r="P1205" s="39"/>
      <c r="Q1205" s="108"/>
    </row>
    <row r="1206" spans="1:17" s="17" customFormat="1" ht="15.75" outlineLevel="1">
      <c r="A1206" s="227"/>
      <c r="B1206" s="122" t="s">
        <v>1586</v>
      </c>
      <c r="C1206" s="13" t="s">
        <v>942</v>
      </c>
      <c r="D1206" s="111" t="s">
        <v>2650</v>
      </c>
      <c r="E1206" s="75">
        <f t="shared" si="34"/>
        <v>149</v>
      </c>
      <c r="F1206" s="39"/>
      <c r="G1206" s="12">
        <v>149</v>
      </c>
      <c r="H1206" s="53"/>
      <c r="I1206" s="189" t="s">
        <v>3352</v>
      </c>
      <c r="J1206" s="9"/>
      <c r="K1206" s="26" t="s">
        <v>20</v>
      </c>
      <c r="L1206" s="106">
        <v>6074034.7000000002</v>
      </c>
      <c r="M1206" s="14">
        <v>478848.06</v>
      </c>
      <c r="N1206" s="14">
        <v>6074054.0999999996</v>
      </c>
      <c r="O1206" s="107">
        <v>478996.16</v>
      </c>
      <c r="P1206" s="39"/>
      <c r="Q1206" s="108"/>
    </row>
    <row r="1207" spans="1:17" s="17" customFormat="1" ht="15.75" outlineLevel="1">
      <c r="A1207" s="227"/>
      <c r="B1207" s="122" t="s">
        <v>1587</v>
      </c>
      <c r="C1207" s="13" t="s">
        <v>1588</v>
      </c>
      <c r="D1207" s="111" t="s">
        <v>2650</v>
      </c>
      <c r="E1207" s="75">
        <f t="shared" si="34"/>
        <v>126</v>
      </c>
      <c r="F1207" s="39"/>
      <c r="G1207" s="12">
        <v>126</v>
      </c>
      <c r="H1207" s="53"/>
      <c r="I1207" s="189" t="s">
        <v>3352</v>
      </c>
      <c r="J1207" s="9"/>
      <c r="K1207" s="26" t="s">
        <v>20</v>
      </c>
      <c r="L1207" s="106">
        <v>6074098</v>
      </c>
      <c r="M1207" s="14">
        <v>478838.69</v>
      </c>
      <c r="N1207" s="14">
        <v>6074117.5</v>
      </c>
      <c r="O1207" s="107">
        <v>478962.34</v>
      </c>
      <c r="P1207" s="39"/>
      <c r="Q1207" s="108"/>
    </row>
    <row r="1208" spans="1:17" s="17" customFormat="1" ht="15.75" outlineLevel="1">
      <c r="A1208" s="227"/>
      <c r="B1208" s="122" t="s">
        <v>1589</v>
      </c>
      <c r="C1208" s="13" t="s">
        <v>771</v>
      </c>
      <c r="D1208" s="111" t="s">
        <v>2650</v>
      </c>
      <c r="E1208" s="75">
        <f t="shared" si="34"/>
        <v>115</v>
      </c>
      <c r="F1208" s="39"/>
      <c r="G1208" s="12">
        <v>115</v>
      </c>
      <c r="H1208" s="53"/>
      <c r="I1208" s="189" t="s">
        <v>3352</v>
      </c>
      <c r="J1208" s="9"/>
      <c r="K1208" s="26" t="s">
        <v>20</v>
      </c>
      <c r="L1208" s="106">
        <v>6074164.5</v>
      </c>
      <c r="M1208" s="14">
        <v>478830.09</v>
      </c>
      <c r="N1208" s="14">
        <v>6074186.2999999998</v>
      </c>
      <c r="O1208" s="107">
        <v>478942.75</v>
      </c>
      <c r="P1208" s="39"/>
      <c r="Q1208" s="108"/>
    </row>
    <row r="1209" spans="1:17" s="17" customFormat="1" ht="15.75" outlineLevel="1">
      <c r="A1209" s="227"/>
      <c r="B1209" s="122" t="s">
        <v>1590</v>
      </c>
      <c r="C1209" s="13" t="s">
        <v>1591</v>
      </c>
      <c r="D1209" s="111" t="s">
        <v>2650</v>
      </c>
      <c r="E1209" s="75">
        <f t="shared" si="34"/>
        <v>89</v>
      </c>
      <c r="F1209" s="39"/>
      <c r="G1209" s="12">
        <v>89</v>
      </c>
      <c r="H1209" s="53"/>
      <c r="I1209" s="189" t="s">
        <v>3352</v>
      </c>
      <c r="J1209" s="9"/>
      <c r="K1209" s="26" t="s">
        <v>20</v>
      </c>
      <c r="L1209" s="106">
        <v>6074230</v>
      </c>
      <c r="M1209" s="14">
        <v>478820.46</v>
      </c>
      <c r="N1209" s="14">
        <v>6074236.2999999998</v>
      </c>
      <c r="O1209" s="107">
        <v>478909.25</v>
      </c>
      <c r="P1209" s="39"/>
      <c r="Q1209" s="108"/>
    </row>
    <row r="1210" spans="1:17" s="17" customFormat="1" ht="15.75" outlineLevel="1">
      <c r="A1210" s="227"/>
      <c r="B1210" s="122" t="s">
        <v>1592</v>
      </c>
      <c r="C1210" s="13" t="s">
        <v>1593</v>
      </c>
      <c r="D1210" s="111" t="s">
        <v>2650</v>
      </c>
      <c r="E1210" s="75">
        <f t="shared" si="34"/>
        <v>135</v>
      </c>
      <c r="F1210" s="39"/>
      <c r="G1210" s="12">
        <v>135</v>
      </c>
      <c r="H1210" s="53"/>
      <c r="I1210" s="189" t="s">
        <v>3352</v>
      </c>
      <c r="J1210" s="9"/>
      <c r="K1210" s="26" t="s">
        <v>20</v>
      </c>
      <c r="L1210" s="106">
        <v>6074290.5999999996</v>
      </c>
      <c r="M1210" s="14">
        <v>478807.28</v>
      </c>
      <c r="N1210" s="14">
        <v>6074280.2000000002</v>
      </c>
      <c r="O1210" s="107">
        <v>478674.25</v>
      </c>
      <c r="P1210" s="39"/>
      <c r="Q1210" s="108"/>
    </row>
    <row r="1211" spans="1:17" s="17" customFormat="1" ht="15.75" outlineLevel="1">
      <c r="A1211" s="227"/>
      <c r="B1211" s="122" t="s">
        <v>1594</v>
      </c>
      <c r="C1211" s="13" t="s">
        <v>1595</v>
      </c>
      <c r="D1211" s="111" t="s">
        <v>2650</v>
      </c>
      <c r="E1211" s="75">
        <f t="shared" si="34"/>
        <v>137</v>
      </c>
      <c r="F1211" s="39"/>
      <c r="G1211" s="12">
        <v>137</v>
      </c>
      <c r="H1211" s="53"/>
      <c r="I1211" s="189" t="s">
        <v>3352</v>
      </c>
      <c r="J1211" s="9"/>
      <c r="K1211" s="26" t="s">
        <v>20</v>
      </c>
      <c r="L1211" s="106">
        <v>6074230</v>
      </c>
      <c r="M1211" s="14">
        <v>478820.46</v>
      </c>
      <c r="N1211" s="14">
        <v>6074212.4000000004</v>
      </c>
      <c r="O1211" s="107">
        <v>478684.43</v>
      </c>
      <c r="P1211" s="39"/>
      <c r="Q1211" s="108"/>
    </row>
    <row r="1212" spans="1:17" s="17" customFormat="1" ht="15.75" outlineLevel="1">
      <c r="A1212" s="227"/>
      <c r="B1212" s="122" t="s">
        <v>1596</v>
      </c>
      <c r="C1212" s="13" t="s">
        <v>1597</v>
      </c>
      <c r="D1212" s="111" t="s">
        <v>2650</v>
      </c>
      <c r="E1212" s="75">
        <f t="shared" si="34"/>
        <v>129</v>
      </c>
      <c r="F1212" s="39"/>
      <c r="G1212" s="12">
        <v>129</v>
      </c>
      <c r="H1212" s="53"/>
      <c r="I1212" s="189" t="s">
        <v>3352</v>
      </c>
      <c r="J1212" s="9"/>
      <c r="K1212" s="26" t="s">
        <v>20</v>
      </c>
      <c r="L1212" s="106">
        <v>6074164.5</v>
      </c>
      <c r="M1212" s="14">
        <v>478830.09</v>
      </c>
      <c r="N1212" s="14">
        <v>6074147.5999999996</v>
      </c>
      <c r="O1212" s="107">
        <v>478702.13</v>
      </c>
      <c r="P1212" s="39"/>
      <c r="Q1212" s="108"/>
    </row>
    <row r="1213" spans="1:17" s="17" customFormat="1" ht="15.75" outlineLevel="1">
      <c r="A1213" s="227"/>
      <c r="B1213" s="122" t="s">
        <v>1598</v>
      </c>
      <c r="C1213" s="13" t="s">
        <v>1599</v>
      </c>
      <c r="D1213" s="111" t="s">
        <v>2650</v>
      </c>
      <c r="E1213" s="75">
        <f t="shared" si="34"/>
        <v>140</v>
      </c>
      <c r="F1213" s="39"/>
      <c r="G1213" s="12">
        <v>140</v>
      </c>
      <c r="H1213" s="53"/>
      <c r="I1213" s="189" t="s">
        <v>3352</v>
      </c>
      <c r="J1213" s="9"/>
      <c r="K1213" s="26" t="s">
        <v>20</v>
      </c>
      <c r="L1213" s="106">
        <v>6074098</v>
      </c>
      <c r="M1213" s="14">
        <v>478838.69</v>
      </c>
      <c r="N1213" s="14">
        <v>6074078.0999999996</v>
      </c>
      <c r="O1213" s="107">
        <v>478700.13</v>
      </c>
      <c r="P1213" s="39"/>
      <c r="Q1213" s="108"/>
    </row>
    <row r="1214" spans="1:17" s="17" customFormat="1" ht="15.75" outlineLevel="1">
      <c r="A1214" s="227"/>
      <c r="B1214" s="122" t="s">
        <v>1600</v>
      </c>
      <c r="C1214" s="13" t="s">
        <v>1601</v>
      </c>
      <c r="D1214" s="111" t="s">
        <v>2650</v>
      </c>
      <c r="E1214" s="75">
        <f t="shared" si="34"/>
        <v>139</v>
      </c>
      <c r="F1214" s="39"/>
      <c r="G1214" s="12">
        <v>139</v>
      </c>
      <c r="H1214" s="53"/>
      <c r="I1214" s="189" t="s">
        <v>3352</v>
      </c>
      <c r="J1214" s="9"/>
      <c r="K1214" s="26" t="s">
        <v>20</v>
      </c>
      <c r="L1214" s="106">
        <v>6074027.5999999996</v>
      </c>
      <c r="M1214" s="14">
        <v>478848.94</v>
      </c>
      <c r="N1214" s="14">
        <v>6074010.7999999998</v>
      </c>
      <c r="O1214" s="107">
        <v>478710.78</v>
      </c>
      <c r="P1214" s="39"/>
      <c r="Q1214" s="108"/>
    </row>
    <row r="1215" spans="1:17" s="17" customFormat="1" ht="15.75" outlineLevel="1">
      <c r="A1215" s="227"/>
      <c r="B1215" s="122" t="s">
        <v>1602</v>
      </c>
      <c r="C1215" s="13" t="s">
        <v>1603</v>
      </c>
      <c r="D1215" s="111" t="s">
        <v>2650</v>
      </c>
      <c r="E1215" s="75">
        <f t="shared" si="34"/>
        <v>131</v>
      </c>
      <c r="F1215" s="39"/>
      <c r="G1215" s="12">
        <v>131</v>
      </c>
      <c r="H1215" s="53"/>
      <c r="I1215" s="189" t="s">
        <v>3352</v>
      </c>
      <c r="J1215" s="9"/>
      <c r="K1215" s="26" t="s">
        <v>20</v>
      </c>
      <c r="L1215" s="106">
        <v>6073960.5999999996</v>
      </c>
      <c r="M1215" s="14">
        <v>478856.74</v>
      </c>
      <c r="N1215" s="14">
        <v>6073942.5999999996</v>
      </c>
      <c r="O1215" s="107">
        <v>478726.58</v>
      </c>
      <c r="P1215" s="39"/>
      <c r="Q1215" s="108"/>
    </row>
    <row r="1216" spans="1:17" s="17" customFormat="1" ht="15.75" outlineLevel="1">
      <c r="A1216" s="227"/>
      <c r="B1216" s="122" t="s">
        <v>1604</v>
      </c>
      <c r="C1216" s="13" t="s">
        <v>1605</v>
      </c>
      <c r="D1216" s="111" t="s">
        <v>2650</v>
      </c>
      <c r="E1216" s="75">
        <f t="shared" si="34"/>
        <v>132</v>
      </c>
      <c r="F1216" s="39"/>
      <c r="G1216" s="12">
        <v>132</v>
      </c>
      <c r="H1216" s="53"/>
      <c r="I1216" s="189" t="s">
        <v>3352</v>
      </c>
      <c r="J1216" s="9"/>
      <c r="K1216" s="26" t="s">
        <v>20</v>
      </c>
      <c r="L1216" s="106">
        <v>6073897.7000000002</v>
      </c>
      <c r="M1216" s="14">
        <v>478864.7</v>
      </c>
      <c r="N1216" s="14">
        <v>6073877.7999999998</v>
      </c>
      <c r="O1216" s="107">
        <v>478733.81</v>
      </c>
      <c r="P1216" s="39"/>
      <c r="Q1216" s="108"/>
    </row>
    <row r="1217" spans="1:17" s="17" customFormat="1" ht="15.75" outlineLevel="1">
      <c r="A1217" s="227"/>
      <c r="B1217" s="122" t="s">
        <v>1606</v>
      </c>
      <c r="C1217" s="13" t="s">
        <v>1607</v>
      </c>
      <c r="D1217" s="111" t="s">
        <v>2650</v>
      </c>
      <c r="E1217" s="75">
        <f t="shared" ref="E1217:E1280" si="35">SUM(F1217:H1217)</f>
        <v>126</v>
      </c>
      <c r="F1217" s="39"/>
      <c r="G1217" s="12">
        <v>126</v>
      </c>
      <c r="H1217" s="53"/>
      <c r="I1217" s="189" t="s">
        <v>3352</v>
      </c>
      <c r="J1217" s="9"/>
      <c r="K1217" s="26" t="s">
        <v>20</v>
      </c>
      <c r="L1217" s="106">
        <v>6073834</v>
      </c>
      <c r="M1217" s="14">
        <v>478872.71</v>
      </c>
      <c r="N1217" s="14">
        <v>6073816.2999999998</v>
      </c>
      <c r="O1217" s="107">
        <v>478748.07</v>
      </c>
      <c r="P1217" s="39"/>
      <c r="Q1217" s="108"/>
    </row>
    <row r="1218" spans="1:17" s="17" customFormat="1" ht="15.75" outlineLevel="1">
      <c r="A1218" s="227"/>
      <c r="B1218" s="122" t="s">
        <v>1608</v>
      </c>
      <c r="C1218" s="13" t="s">
        <v>1609</v>
      </c>
      <c r="D1218" s="111" t="s">
        <v>2650</v>
      </c>
      <c r="E1218" s="75">
        <f t="shared" si="35"/>
        <v>132</v>
      </c>
      <c r="F1218" s="39"/>
      <c r="G1218" s="12">
        <v>132</v>
      </c>
      <c r="H1218" s="53"/>
      <c r="I1218" s="189" t="s">
        <v>3352</v>
      </c>
      <c r="J1218" s="9"/>
      <c r="K1218" s="26" t="s">
        <v>20</v>
      </c>
      <c r="L1218" s="106">
        <v>6073770.7999999998</v>
      </c>
      <c r="M1218" s="14">
        <v>478881.03</v>
      </c>
      <c r="N1218" s="14">
        <v>6073754.4000000004</v>
      </c>
      <c r="O1218" s="107">
        <v>478750.06</v>
      </c>
      <c r="P1218" s="39"/>
      <c r="Q1218" s="108"/>
    </row>
    <row r="1219" spans="1:17" s="17" customFormat="1" ht="15.75" outlineLevel="1">
      <c r="A1219" s="227"/>
      <c r="B1219" s="122" t="s">
        <v>1610</v>
      </c>
      <c r="C1219" s="13" t="s">
        <v>139</v>
      </c>
      <c r="D1219" s="111" t="s">
        <v>2650</v>
      </c>
      <c r="E1219" s="75">
        <f t="shared" si="35"/>
        <v>252</v>
      </c>
      <c r="F1219" s="39"/>
      <c r="G1219" s="12">
        <v>252</v>
      </c>
      <c r="H1219" s="53"/>
      <c r="I1219" s="203" t="s">
        <v>3204</v>
      </c>
      <c r="J1219" s="9"/>
      <c r="K1219" s="26" t="s">
        <v>20</v>
      </c>
      <c r="L1219" s="106">
        <v>6073679.2999999998</v>
      </c>
      <c r="M1219" s="14">
        <v>478607.2</v>
      </c>
      <c r="N1219" s="14">
        <v>6073751</v>
      </c>
      <c r="O1219" s="107">
        <v>478730.32</v>
      </c>
      <c r="P1219" s="39"/>
      <c r="Q1219" s="108"/>
    </row>
    <row r="1220" spans="1:17" s="17" customFormat="1" ht="15.75" outlineLevel="1">
      <c r="A1220" s="227"/>
      <c r="B1220" s="122" t="s">
        <v>1611</v>
      </c>
      <c r="C1220" s="13" t="s">
        <v>1612</v>
      </c>
      <c r="D1220" s="111" t="s">
        <v>2650</v>
      </c>
      <c r="E1220" s="75">
        <f t="shared" si="35"/>
        <v>232</v>
      </c>
      <c r="F1220" s="39"/>
      <c r="G1220" s="12">
        <v>232</v>
      </c>
      <c r="H1220" s="53"/>
      <c r="I1220" s="43">
        <v>5</v>
      </c>
      <c r="J1220" s="9"/>
      <c r="K1220" s="26" t="s">
        <v>20</v>
      </c>
      <c r="L1220" s="106">
        <v>6073773.7999999998</v>
      </c>
      <c r="M1220" s="14">
        <v>478605.35</v>
      </c>
      <c r="N1220" s="14">
        <v>6074004</v>
      </c>
      <c r="O1220" s="107">
        <v>478576.24</v>
      </c>
      <c r="P1220" s="39"/>
      <c r="Q1220" s="108"/>
    </row>
    <row r="1221" spans="1:17" s="17" customFormat="1" ht="15.75" outlineLevel="1">
      <c r="A1221" s="227"/>
      <c r="B1221" s="122" t="s">
        <v>1613</v>
      </c>
      <c r="C1221" s="13" t="s">
        <v>55</v>
      </c>
      <c r="D1221" s="111" t="s">
        <v>2650</v>
      </c>
      <c r="E1221" s="75">
        <f t="shared" si="35"/>
        <v>119</v>
      </c>
      <c r="F1221" s="39"/>
      <c r="G1221" s="12">
        <v>119</v>
      </c>
      <c r="H1221" s="53"/>
      <c r="I1221" s="189" t="s">
        <v>3352</v>
      </c>
      <c r="J1221" s="9"/>
      <c r="K1221" s="26" t="s">
        <v>20</v>
      </c>
      <c r="L1221" s="106">
        <v>6073805.7999999998</v>
      </c>
      <c r="M1221" s="14">
        <v>478602.86</v>
      </c>
      <c r="N1221" s="14">
        <v>6073821.7999999998</v>
      </c>
      <c r="O1221" s="107">
        <v>478720.63</v>
      </c>
      <c r="P1221" s="39"/>
      <c r="Q1221" s="108"/>
    </row>
    <row r="1222" spans="1:17" s="17" customFormat="1" ht="15.75" outlineLevel="1">
      <c r="A1222" s="227"/>
      <c r="B1222" s="122" t="s">
        <v>1614</v>
      </c>
      <c r="C1222" s="13" t="s">
        <v>119</v>
      </c>
      <c r="D1222" s="111" t="s">
        <v>2650</v>
      </c>
      <c r="E1222" s="75">
        <f t="shared" si="35"/>
        <v>188</v>
      </c>
      <c r="F1222" s="39"/>
      <c r="G1222" s="12">
        <v>188</v>
      </c>
      <c r="H1222" s="53"/>
      <c r="I1222" s="189" t="s">
        <v>3352</v>
      </c>
      <c r="J1222" s="9"/>
      <c r="K1222" s="26" t="s">
        <v>20</v>
      </c>
      <c r="L1222" s="106">
        <v>6073860.5999999996</v>
      </c>
      <c r="M1222" s="14">
        <v>478517.69</v>
      </c>
      <c r="N1222" s="14">
        <v>6073885.2999999998</v>
      </c>
      <c r="O1222" s="107">
        <v>478703.88</v>
      </c>
      <c r="P1222" s="39"/>
      <c r="Q1222" s="108"/>
    </row>
    <row r="1223" spans="1:17" s="17" customFormat="1" ht="15.75" outlineLevel="1">
      <c r="A1223" s="227"/>
      <c r="B1223" s="122" t="s">
        <v>1615</v>
      </c>
      <c r="C1223" s="13" t="s">
        <v>11</v>
      </c>
      <c r="D1223" s="111" t="s">
        <v>2650</v>
      </c>
      <c r="E1223" s="75">
        <f t="shared" si="35"/>
        <v>206</v>
      </c>
      <c r="F1223" s="39"/>
      <c r="G1223" s="12">
        <v>206</v>
      </c>
      <c r="H1223" s="53"/>
      <c r="I1223" s="189" t="s">
        <v>3352</v>
      </c>
      <c r="J1223" s="9"/>
      <c r="K1223" s="26" t="s">
        <v>20</v>
      </c>
      <c r="L1223" s="106">
        <v>6073927.7999999998</v>
      </c>
      <c r="M1223" s="14">
        <v>478496.69</v>
      </c>
      <c r="N1223" s="14">
        <v>6073955.5999999996</v>
      </c>
      <c r="O1223" s="107">
        <v>478700.5</v>
      </c>
      <c r="P1223" s="39"/>
      <c r="Q1223" s="108"/>
    </row>
    <row r="1224" spans="1:17" s="17" customFormat="1" ht="15.75" outlineLevel="1">
      <c r="A1224" s="227"/>
      <c r="B1224" s="122" t="s">
        <v>1616</v>
      </c>
      <c r="C1224" s="13" t="s">
        <v>1142</v>
      </c>
      <c r="D1224" s="111" t="s">
        <v>2650</v>
      </c>
      <c r="E1224" s="75">
        <f t="shared" si="35"/>
        <v>241</v>
      </c>
      <c r="F1224" s="39"/>
      <c r="G1224" s="12">
        <v>241</v>
      </c>
      <c r="H1224" s="53"/>
      <c r="I1224" s="189" t="s">
        <v>3352</v>
      </c>
      <c r="J1224" s="9"/>
      <c r="K1224" s="26" t="s">
        <v>20</v>
      </c>
      <c r="L1224" s="106">
        <v>6073987</v>
      </c>
      <c r="M1224" s="14">
        <v>478448.12</v>
      </c>
      <c r="N1224" s="14">
        <v>6074017.9000000004</v>
      </c>
      <c r="O1224" s="107">
        <v>478687.38</v>
      </c>
      <c r="P1224" s="39"/>
      <c r="Q1224" s="108"/>
    </row>
    <row r="1225" spans="1:17" s="17" customFormat="1" ht="15.75" outlineLevel="1">
      <c r="A1225" s="227"/>
      <c r="B1225" s="122" t="s">
        <v>1617</v>
      </c>
      <c r="C1225" s="13" t="s">
        <v>1618</v>
      </c>
      <c r="D1225" s="111" t="s">
        <v>2650</v>
      </c>
      <c r="E1225" s="75">
        <f t="shared" si="35"/>
        <v>721</v>
      </c>
      <c r="F1225" s="39"/>
      <c r="G1225" s="12">
        <v>721</v>
      </c>
      <c r="H1225" s="53"/>
      <c r="I1225" s="43">
        <v>5</v>
      </c>
      <c r="J1225" s="9"/>
      <c r="K1225" s="26" t="s">
        <v>20</v>
      </c>
      <c r="L1225" s="106">
        <v>6073674.9000000004</v>
      </c>
      <c r="M1225" s="14">
        <v>478581.23</v>
      </c>
      <c r="N1225" s="14">
        <v>6074351.2999999998</v>
      </c>
      <c r="O1225" s="107">
        <v>478372.26</v>
      </c>
      <c r="P1225" s="39"/>
      <c r="Q1225" s="108"/>
    </row>
    <row r="1226" spans="1:17" s="17" customFormat="1" ht="15.75" outlineLevel="1">
      <c r="A1226" s="227"/>
      <c r="B1226" s="122" t="s">
        <v>1619</v>
      </c>
      <c r="C1226" s="13" t="s">
        <v>708</v>
      </c>
      <c r="D1226" s="111" t="s">
        <v>2650</v>
      </c>
      <c r="E1226" s="75">
        <f t="shared" si="35"/>
        <v>510</v>
      </c>
      <c r="F1226" s="39"/>
      <c r="G1226" s="12">
        <v>510</v>
      </c>
      <c r="H1226" s="53"/>
      <c r="I1226" s="189" t="s">
        <v>3352</v>
      </c>
      <c r="J1226" s="9"/>
      <c r="K1226" s="26" t="s">
        <v>20</v>
      </c>
      <c r="L1226" s="106">
        <v>6074028.7999999998</v>
      </c>
      <c r="M1226" s="14">
        <v>478432.16</v>
      </c>
      <c r="N1226" s="14">
        <v>6074329.7000000002</v>
      </c>
      <c r="O1226" s="107">
        <v>478648.88</v>
      </c>
      <c r="P1226" s="39"/>
      <c r="Q1226" s="108"/>
    </row>
    <row r="1227" spans="1:17" s="17" customFormat="1" ht="15.75" outlineLevel="1">
      <c r="A1227" s="227"/>
      <c r="B1227" s="122" t="s">
        <v>1620</v>
      </c>
      <c r="C1227" s="13" t="s">
        <v>1621</v>
      </c>
      <c r="D1227" s="111" t="s">
        <v>2650</v>
      </c>
      <c r="E1227" s="75">
        <f t="shared" si="35"/>
        <v>163</v>
      </c>
      <c r="F1227" s="39"/>
      <c r="G1227" s="12">
        <v>163</v>
      </c>
      <c r="H1227" s="53"/>
      <c r="I1227" s="43">
        <v>3</v>
      </c>
      <c r="J1227" s="9"/>
      <c r="K1227" s="26" t="s">
        <v>20</v>
      </c>
      <c r="L1227" s="106">
        <v>6074034</v>
      </c>
      <c r="M1227" s="14">
        <v>478460.53</v>
      </c>
      <c r="N1227" s="14">
        <v>6074079.2999999998</v>
      </c>
      <c r="O1227" s="107">
        <v>478594.2</v>
      </c>
      <c r="P1227" s="39"/>
      <c r="Q1227" s="108"/>
    </row>
    <row r="1228" spans="1:17" s="17" customFormat="1" ht="15.75" outlineLevel="1">
      <c r="A1228" s="227"/>
      <c r="B1228" s="122" t="s">
        <v>1622</v>
      </c>
      <c r="C1228" s="13" t="s">
        <v>57</v>
      </c>
      <c r="D1228" s="111" t="s">
        <v>2650</v>
      </c>
      <c r="E1228" s="75">
        <f t="shared" si="35"/>
        <v>146</v>
      </c>
      <c r="F1228" s="39"/>
      <c r="G1228" s="12">
        <v>146</v>
      </c>
      <c r="H1228" s="53"/>
      <c r="I1228" s="189" t="s">
        <v>3352</v>
      </c>
      <c r="J1228" s="9"/>
      <c r="K1228" s="26" t="s">
        <v>20</v>
      </c>
      <c r="L1228" s="106">
        <v>6074099.0999999996</v>
      </c>
      <c r="M1228" s="14">
        <v>478431.04</v>
      </c>
      <c r="N1228" s="14">
        <v>6074116.7000000002</v>
      </c>
      <c r="O1228" s="107">
        <v>478575.69</v>
      </c>
      <c r="P1228" s="39"/>
      <c r="Q1228" s="108"/>
    </row>
    <row r="1229" spans="1:17" s="17" customFormat="1" ht="15.75" outlineLevel="1">
      <c r="A1229" s="227"/>
      <c r="B1229" s="122" t="s">
        <v>1623</v>
      </c>
      <c r="C1229" s="13" t="s">
        <v>261</v>
      </c>
      <c r="D1229" s="111" t="s">
        <v>2650</v>
      </c>
      <c r="E1229" s="75">
        <f t="shared" si="35"/>
        <v>287</v>
      </c>
      <c r="F1229" s="39"/>
      <c r="G1229" s="12">
        <v>287</v>
      </c>
      <c r="H1229" s="53"/>
      <c r="I1229" s="189" t="s">
        <v>3352</v>
      </c>
      <c r="J1229" s="9"/>
      <c r="K1229" s="26" t="s">
        <v>20</v>
      </c>
      <c r="L1229" s="106">
        <v>6074160.2999999998</v>
      </c>
      <c r="M1229" s="14">
        <v>478385.05</v>
      </c>
      <c r="N1229" s="14">
        <v>6074195.7999999998</v>
      </c>
      <c r="O1229" s="107">
        <v>478670.16</v>
      </c>
      <c r="P1229" s="39"/>
      <c r="Q1229" s="108"/>
    </row>
    <row r="1230" spans="1:17" s="17" customFormat="1" ht="15.75" outlineLevel="1">
      <c r="A1230" s="227"/>
      <c r="B1230" s="122" t="s">
        <v>1624</v>
      </c>
      <c r="C1230" s="13" t="s">
        <v>732</v>
      </c>
      <c r="D1230" s="111" t="s">
        <v>2650</v>
      </c>
      <c r="E1230" s="75">
        <f t="shared" si="35"/>
        <v>227</v>
      </c>
      <c r="F1230" s="39"/>
      <c r="G1230" s="12">
        <v>227</v>
      </c>
      <c r="H1230" s="53"/>
      <c r="I1230" s="189" t="s">
        <v>3352</v>
      </c>
      <c r="J1230" s="9"/>
      <c r="K1230" s="26" t="s">
        <v>20</v>
      </c>
      <c r="L1230" s="106">
        <v>6074233.2000000002</v>
      </c>
      <c r="M1230" s="14">
        <v>478435.19</v>
      </c>
      <c r="N1230" s="14">
        <v>6074262.5999999996</v>
      </c>
      <c r="O1230" s="107">
        <v>478659.75</v>
      </c>
      <c r="P1230" s="39"/>
      <c r="Q1230" s="108"/>
    </row>
    <row r="1231" spans="1:17" s="17" customFormat="1" ht="15.75" outlineLevel="1">
      <c r="A1231" s="227"/>
      <c r="B1231" s="122" t="s">
        <v>1625</v>
      </c>
      <c r="C1231" s="13" t="s">
        <v>1626</v>
      </c>
      <c r="D1231" s="111" t="s">
        <v>2652</v>
      </c>
      <c r="E1231" s="75">
        <f t="shared" si="35"/>
        <v>4575</v>
      </c>
      <c r="F1231" s="39"/>
      <c r="G1231" s="12">
        <v>4575</v>
      </c>
      <c r="H1231" s="53"/>
      <c r="I1231" s="43">
        <v>6</v>
      </c>
      <c r="J1231" s="9"/>
      <c r="K1231" s="26" t="s">
        <v>9</v>
      </c>
      <c r="L1231" s="106">
        <v>6070227.5999999996</v>
      </c>
      <c r="M1231" s="14">
        <v>474430.56</v>
      </c>
      <c r="N1231" s="14">
        <v>6073401.7000000002</v>
      </c>
      <c r="O1231" s="107">
        <v>475852.81</v>
      </c>
      <c r="P1231" s="39"/>
      <c r="Q1231" s="108"/>
    </row>
    <row r="1232" spans="1:17" s="17" customFormat="1" ht="15.75" outlineLevel="1">
      <c r="A1232" s="227"/>
      <c r="B1232" s="122" t="s">
        <v>1627</v>
      </c>
      <c r="C1232" s="13" t="s">
        <v>1628</v>
      </c>
      <c r="D1232" s="111" t="s">
        <v>2652</v>
      </c>
      <c r="E1232" s="75">
        <f t="shared" si="35"/>
        <v>248</v>
      </c>
      <c r="F1232" s="39"/>
      <c r="G1232" s="12">
        <v>248</v>
      </c>
      <c r="H1232" s="53"/>
      <c r="I1232" s="43">
        <v>3</v>
      </c>
      <c r="J1232" s="9"/>
      <c r="K1232" s="26" t="s">
        <v>20</v>
      </c>
      <c r="L1232" s="106">
        <v>6073159.7999999998</v>
      </c>
      <c r="M1232" s="14">
        <v>476047.88</v>
      </c>
      <c r="N1232" s="14">
        <v>6073395.5</v>
      </c>
      <c r="O1232" s="107">
        <v>476098.49</v>
      </c>
      <c r="P1232" s="39"/>
      <c r="Q1232" s="108"/>
    </row>
    <row r="1233" spans="1:17" s="17" customFormat="1" ht="15.75" outlineLevel="1">
      <c r="A1233" s="227"/>
      <c r="B1233" s="122" t="s">
        <v>1629</v>
      </c>
      <c r="C1233" s="13" t="s">
        <v>158</v>
      </c>
      <c r="D1233" s="111" t="s">
        <v>2652</v>
      </c>
      <c r="E1233" s="75">
        <f t="shared" si="35"/>
        <v>289</v>
      </c>
      <c r="F1233" s="39"/>
      <c r="G1233" s="12">
        <v>289</v>
      </c>
      <c r="H1233" s="53"/>
      <c r="I1233" s="43">
        <v>3</v>
      </c>
      <c r="J1233" s="9"/>
      <c r="K1233" s="26" t="s">
        <v>20</v>
      </c>
      <c r="L1233" s="106">
        <v>6073152.5</v>
      </c>
      <c r="M1233" s="14">
        <v>476037.75</v>
      </c>
      <c r="N1233" s="14">
        <v>6072986.5999999996</v>
      </c>
      <c r="O1233" s="107">
        <v>476261.44</v>
      </c>
      <c r="P1233" s="39"/>
      <c r="Q1233" s="108"/>
    </row>
    <row r="1234" spans="1:17" s="17" customFormat="1" ht="15.75" outlineLevel="1">
      <c r="A1234" s="227"/>
      <c r="B1234" s="122" t="s">
        <v>1630</v>
      </c>
      <c r="C1234" s="13" t="s">
        <v>863</v>
      </c>
      <c r="D1234" s="111" t="s">
        <v>2652</v>
      </c>
      <c r="E1234" s="75">
        <f t="shared" si="35"/>
        <v>321</v>
      </c>
      <c r="F1234" s="39"/>
      <c r="G1234" s="12">
        <v>321</v>
      </c>
      <c r="H1234" s="53"/>
      <c r="I1234" s="43">
        <v>3</v>
      </c>
      <c r="J1234" s="9"/>
      <c r="K1234" s="26" t="s">
        <v>20</v>
      </c>
      <c r="L1234" s="106">
        <v>6073119.7999999998</v>
      </c>
      <c r="M1234" s="14">
        <v>476201.38</v>
      </c>
      <c r="N1234" s="14">
        <v>6073326.5999999996</v>
      </c>
      <c r="O1234" s="107">
        <v>475955.94</v>
      </c>
      <c r="P1234" s="39"/>
      <c r="Q1234" s="108"/>
    </row>
    <row r="1235" spans="1:17" s="17" customFormat="1" ht="15.75" outlineLevel="1">
      <c r="A1235" s="227"/>
      <c r="B1235" s="122" t="s">
        <v>1631</v>
      </c>
      <c r="C1235" s="13" t="s">
        <v>1412</v>
      </c>
      <c r="D1235" s="111" t="s">
        <v>2652</v>
      </c>
      <c r="E1235" s="75">
        <f t="shared" si="35"/>
        <v>149</v>
      </c>
      <c r="F1235" s="39"/>
      <c r="G1235" s="12">
        <v>149</v>
      </c>
      <c r="H1235" s="53"/>
      <c r="I1235" s="189" t="s">
        <v>3352</v>
      </c>
      <c r="J1235" s="9"/>
      <c r="K1235" s="26" t="s">
        <v>20</v>
      </c>
      <c r="L1235" s="106">
        <v>6073251.2000000002</v>
      </c>
      <c r="M1235" s="14">
        <v>476045.77</v>
      </c>
      <c r="N1235" s="14">
        <v>6073399.5999999996</v>
      </c>
      <c r="O1235" s="107">
        <v>476034.36</v>
      </c>
      <c r="P1235" s="39"/>
      <c r="Q1235" s="108"/>
    </row>
    <row r="1236" spans="1:17" s="17" customFormat="1" ht="15.75" outlineLevel="1">
      <c r="A1236" s="227"/>
      <c r="B1236" s="122" t="s">
        <v>1632</v>
      </c>
      <c r="C1236" s="13" t="s">
        <v>1633</v>
      </c>
      <c r="D1236" s="111" t="s">
        <v>2652</v>
      </c>
      <c r="E1236" s="75">
        <f t="shared" si="35"/>
        <v>242</v>
      </c>
      <c r="F1236" s="39"/>
      <c r="G1236" s="12">
        <v>242</v>
      </c>
      <c r="H1236" s="53"/>
      <c r="I1236" s="43">
        <v>3</v>
      </c>
      <c r="J1236" s="9"/>
      <c r="K1236" s="26" t="s">
        <v>20</v>
      </c>
      <c r="L1236" s="106">
        <v>6073309.0999999996</v>
      </c>
      <c r="M1236" s="14">
        <v>476093.5</v>
      </c>
      <c r="N1236" s="14">
        <v>6073286.7999999998</v>
      </c>
      <c r="O1236" s="107">
        <v>476334.08000000002</v>
      </c>
      <c r="P1236" s="39"/>
      <c r="Q1236" s="108"/>
    </row>
    <row r="1237" spans="1:17" s="17" customFormat="1" ht="15.75" outlineLevel="1">
      <c r="A1237" s="227"/>
      <c r="B1237" s="122" t="s">
        <v>1634</v>
      </c>
      <c r="C1237" s="13" t="s">
        <v>641</v>
      </c>
      <c r="D1237" s="111" t="s">
        <v>2652</v>
      </c>
      <c r="E1237" s="75">
        <f t="shared" si="35"/>
        <v>130</v>
      </c>
      <c r="F1237" s="39"/>
      <c r="G1237" s="12">
        <v>130</v>
      </c>
      <c r="H1237" s="53"/>
      <c r="I1237" s="189" t="s">
        <v>3352</v>
      </c>
      <c r="J1237" s="9"/>
      <c r="K1237" s="26" t="s">
        <v>20</v>
      </c>
      <c r="L1237" s="106">
        <v>6073357.5</v>
      </c>
      <c r="M1237" s="14">
        <v>476095.38</v>
      </c>
      <c r="N1237" s="14">
        <v>6073345.5</v>
      </c>
      <c r="O1237" s="107">
        <v>476224.84</v>
      </c>
      <c r="P1237" s="39"/>
      <c r="Q1237" s="108"/>
    </row>
    <row r="1238" spans="1:17" s="17" customFormat="1" ht="15.75" outlineLevel="1">
      <c r="A1238" s="227"/>
      <c r="B1238" s="122" t="s">
        <v>1635</v>
      </c>
      <c r="C1238" s="13" t="s">
        <v>1636</v>
      </c>
      <c r="D1238" s="111" t="s">
        <v>2652</v>
      </c>
      <c r="E1238" s="75">
        <f t="shared" si="35"/>
        <v>509</v>
      </c>
      <c r="F1238" s="39"/>
      <c r="G1238" s="12">
        <v>509</v>
      </c>
      <c r="H1238" s="53"/>
      <c r="I1238" s="189" t="s">
        <v>3262</v>
      </c>
      <c r="J1238" s="9"/>
      <c r="K1238" s="26" t="s">
        <v>20</v>
      </c>
      <c r="L1238" s="106">
        <v>6072846.2999999998</v>
      </c>
      <c r="M1238" s="14">
        <v>476141.11</v>
      </c>
      <c r="N1238" s="14">
        <v>6073213.7000000002</v>
      </c>
      <c r="O1238" s="107">
        <v>476485.35</v>
      </c>
      <c r="P1238" s="39"/>
      <c r="Q1238" s="108"/>
    </row>
    <row r="1239" spans="1:17" s="17" customFormat="1" ht="15.75" outlineLevel="1">
      <c r="A1239" s="227"/>
      <c r="B1239" s="122" t="s">
        <v>1637</v>
      </c>
      <c r="C1239" s="13" t="s">
        <v>1638</v>
      </c>
      <c r="D1239" s="111" t="s">
        <v>2652</v>
      </c>
      <c r="E1239" s="75">
        <f t="shared" si="35"/>
        <v>489</v>
      </c>
      <c r="F1239" s="39"/>
      <c r="G1239" s="12">
        <v>489</v>
      </c>
      <c r="H1239" s="53"/>
      <c r="I1239" s="189" t="s">
        <v>3330</v>
      </c>
      <c r="J1239" s="9"/>
      <c r="K1239" s="26" t="s">
        <v>20</v>
      </c>
      <c r="L1239" s="106">
        <v>6072883.2000000002</v>
      </c>
      <c r="M1239" s="14">
        <v>476174.95</v>
      </c>
      <c r="N1239" s="14">
        <v>6073286.7999999998</v>
      </c>
      <c r="O1239" s="107">
        <v>476334.08000000002</v>
      </c>
      <c r="P1239" s="39"/>
      <c r="Q1239" s="108"/>
    </row>
    <row r="1240" spans="1:17" s="17" customFormat="1" ht="15.75" outlineLevel="1">
      <c r="A1240" s="227"/>
      <c r="B1240" s="122" t="s">
        <v>1639</v>
      </c>
      <c r="C1240" s="13" t="s">
        <v>1640</v>
      </c>
      <c r="D1240" s="111" t="s">
        <v>2652</v>
      </c>
      <c r="E1240" s="75">
        <f t="shared" si="35"/>
        <v>92</v>
      </c>
      <c r="F1240" s="39"/>
      <c r="G1240" s="12">
        <v>92</v>
      </c>
      <c r="H1240" s="53"/>
      <c r="I1240" s="189" t="s">
        <v>3407</v>
      </c>
      <c r="J1240" s="9"/>
      <c r="K1240" s="26" t="s">
        <v>20</v>
      </c>
      <c r="L1240" s="106">
        <v>6073028.4000000004</v>
      </c>
      <c r="M1240" s="14">
        <v>476210.51</v>
      </c>
      <c r="N1240" s="14">
        <v>6072960.7000000002</v>
      </c>
      <c r="O1240" s="107">
        <v>476149.05</v>
      </c>
      <c r="P1240" s="39"/>
      <c r="Q1240" s="108"/>
    </row>
    <row r="1241" spans="1:17" s="17" customFormat="1" ht="15.75" outlineLevel="1">
      <c r="A1241" s="227"/>
      <c r="B1241" s="122" t="s">
        <v>1641</v>
      </c>
      <c r="C1241" s="13" t="s">
        <v>707</v>
      </c>
      <c r="D1241" s="111" t="s">
        <v>2652</v>
      </c>
      <c r="E1241" s="75">
        <f t="shared" si="35"/>
        <v>132</v>
      </c>
      <c r="F1241" s="39"/>
      <c r="G1241" s="12">
        <v>132</v>
      </c>
      <c r="H1241" s="53"/>
      <c r="I1241" s="189" t="s">
        <v>3407</v>
      </c>
      <c r="J1241" s="9"/>
      <c r="K1241" s="26" t="s">
        <v>20</v>
      </c>
      <c r="L1241" s="106">
        <v>6073095.9000000004</v>
      </c>
      <c r="M1241" s="14">
        <v>476181</v>
      </c>
      <c r="N1241" s="14">
        <v>6073013.0999999996</v>
      </c>
      <c r="O1241" s="107">
        <v>476283.75</v>
      </c>
      <c r="P1241" s="39"/>
      <c r="Q1241" s="108"/>
    </row>
    <row r="1242" spans="1:17" s="17" customFormat="1" ht="15.75" outlineLevel="1">
      <c r="A1242" s="227"/>
      <c r="B1242" s="122" t="s">
        <v>1642</v>
      </c>
      <c r="C1242" s="13" t="s">
        <v>319</v>
      </c>
      <c r="D1242" s="111" t="s">
        <v>2652</v>
      </c>
      <c r="E1242" s="75">
        <f t="shared" si="35"/>
        <v>137</v>
      </c>
      <c r="F1242" s="39"/>
      <c r="G1242" s="12">
        <v>137</v>
      </c>
      <c r="H1242" s="53"/>
      <c r="I1242" s="189" t="s">
        <v>3407</v>
      </c>
      <c r="J1242" s="9"/>
      <c r="K1242" s="26" t="s">
        <v>20</v>
      </c>
      <c r="L1242" s="106">
        <v>6073140.9000000004</v>
      </c>
      <c r="M1242" s="14">
        <v>476220.5</v>
      </c>
      <c r="N1242" s="14">
        <v>6073050.5999999996</v>
      </c>
      <c r="O1242" s="107">
        <v>476323.63</v>
      </c>
      <c r="P1242" s="39"/>
      <c r="Q1242" s="108"/>
    </row>
    <row r="1243" spans="1:17" s="17" customFormat="1" ht="15.75" outlineLevel="1">
      <c r="A1243" s="227"/>
      <c r="B1243" s="122" t="s">
        <v>1643</v>
      </c>
      <c r="C1243" s="13" t="s">
        <v>771</v>
      </c>
      <c r="D1243" s="111" t="s">
        <v>2652</v>
      </c>
      <c r="E1243" s="75">
        <f t="shared" si="35"/>
        <v>269</v>
      </c>
      <c r="F1243" s="39"/>
      <c r="G1243" s="12">
        <v>269</v>
      </c>
      <c r="H1243" s="53"/>
      <c r="I1243" s="43">
        <v>3.5</v>
      </c>
      <c r="J1243" s="9"/>
      <c r="K1243" s="26" t="s">
        <v>20</v>
      </c>
      <c r="L1243" s="106">
        <v>6073186.5999999996</v>
      </c>
      <c r="M1243" s="14">
        <v>476259.86</v>
      </c>
      <c r="N1243" s="14">
        <v>6073010</v>
      </c>
      <c r="O1243" s="107">
        <v>476463.25</v>
      </c>
      <c r="P1243" s="39"/>
      <c r="Q1243" s="108"/>
    </row>
    <row r="1244" spans="1:17" s="17" customFormat="1" ht="15.75" outlineLevel="1">
      <c r="A1244" s="227"/>
      <c r="B1244" s="122" t="s">
        <v>1644</v>
      </c>
      <c r="C1244" s="13" t="s">
        <v>1645</v>
      </c>
      <c r="D1244" s="111" t="s">
        <v>2652</v>
      </c>
      <c r="E1244" s="75">
        <f t="shared" si="35"/>
        <v>313</v>
      </c>
      <c r="F1244" s="39"/>
      <c r="G1244" s="12">
        <v>313</v>
      </c>
      <c r="H1244" s="53"/>
      <c r="I1244" s="189" t="s">
        <v>3407</v>
      </c>
      <c r="J1244" s="9"/>
      <c r="K1244" s="26" t="s">
        <v>20</v>
      </c>
      <c r="L1244" s="106">
        <v>6073213.0999999996</v>
      </c>
      <c r="M1244" s="14">
        <v>476281.5</v>
      </c>
      <c r="N1244" s="14">
        <v>6073070.5999999996</v>
      </c>
      <c r="O1244" s="107">
        <v>476516.55</v>
      </c>
      <c r="P1244" s="39"/>
      <c r="Q1244" s="108"/>
    </row>
    <row r="1245" spans="1:17" s="17" customFormat="1" ht="15.75" outlineLevel="1">
      <c r="A1245" s="227"/>
      <c r="B1245" s="122" t="s">
        <v>1646</v>
      </c>
      <c r="C1245" s="13" t="s">
        <v>1647</v>
      </c>
      <c r="D1245" s="111" t="s">
        <v>2652</v>
      </c>
      <c r="E1245" s="75">
        <f t="shared" si="35"/>
        <v>89</v>
      </c>
      <c r="F1245" s="39"/>
      <c r="G1245" s="12">
        <v>89</v>
      </c>
      <c r="H1245" s="53"/>
      <c r="I1245" s="189" t="s">
        <v>3407</v>
      </c>
      <c r="J1245" s="9"/>
      <c r="K1245" s="26" t="s">
        <v>20</v>
      </c>
      <c r="L1245" s="106">
        <v>6073073.4000000004</v>
      </c>
      <c r="M1245" s="14">
        <v>476444.65</v>
      </c>
      <c r="N1245" s="14">
        <v>6073143</v>
      </c>
      <c r="O1245" s="107">
        <v>476499.78</v>
      </c>
      <c r="P1245" s="39"/>
      <c r="Q1245" s="108"/>
    </row>
    <row r="1246" spans="1:17" s="17" customFormat="1" ht="15.75" outlineLevel="1">
      <c r="A1246" s="227"/>
      <c r="B1246" s="122" t="s">
        <v>1648</v>
      </c>
      <c r="C1246" s="13" t="s">
        <v>1649</v>
      </c>
      <c r="D1246" s="111" t="s">
        <v>2652</v>
      </c>
      <c r="E1246" s="75">
        <f t="shared" si="35"/>
        <v>142</v>
      </c>
      <c r="F1246" s="39"/>
      <c r="G1246" s="12">
        <v>142</v>
      </c>
      <c r="H1246" s="53"/>
      <c r="I1246" s="189" t="s">
        <v>3407</v>
      </c>
      <c r="J1246" s="9"/>
      <c r="K1246" s="26" t="s">
        <v>20</v>
      </c>
      <c r="L1246" s="106">
        <v>6073023.5</v>
      </c>
      <c r="M1246" s="14">
        <v>476294.53</v>
      </c>
      <c r="N1246" s="14">
        <v>6072935</v>
      </c>
      <c r="O1246" s="107">
        <v>476405.97</v>
      </c>
      <c r="P1246" s="39"/>
      <c r="Q1246" s="108"/>
    </row>
    <row r="1247" spans="1:17" s="17" customFormat="1" ht="15.75" outlineLevel="1">
      <c r="A1247" s="227"/>
      <c r="B1247" s="122" t="s">
        <v>1650</v>
      </c>
      <c r="C1247" s="13" t="s">
        <v>1651</v>
      </c>
      <c r="D1247" s="111" t="s">
        <v>2652</v>
      </c>
      <c r="E1247" s="75">
        <f t="shared" si="35"/>
        <v>126</v>
      </c>
      <c r="F1247" s="39"/>
      <c r="G1247" s="12">
        <v>126</v>
      </c>
      <c r="H1247" s="53"/>
      <c r="I1247" s="189" t="s">
        <v>3407</v>
      </c>
      <c r="J1247" s="9"/>
      <c r="K1247" s="26" t="s">
        <v>20</v>
      </c>
      <c r="L1247" s="106">
        <v>6072974.0999999996</v>
      </c>
      <c r="M1247" s="14">
        <v>476252.63</v>
      </c>
      <c r="N1247" s="14">
        <v>6072898.7999999998</v>
      </c>
      <c r="O1247" s="107">
        <v>476352.85</v>
      </c>
      <c r="P1247" s="39"/>
      <c r="Q1247" s="108"/>
    </row>
    <row r="1248" spans="1:17" s="17" customFormat="1" ht="15.75" outlineLevel="1">
      <c r="A1248" s="227"/>
      <c r="B1248" s="122" t="s">
        <v>1652</v>
      </c>
      <c r="C1248" s="13" t="s">
        <v>1653</v>
      </c>
      <c r="D1248" s="111" t="s">
        <v>2652</v>
      </c>
      <c r="E1248" s="75">
        <f t="shared" si="35"/>
        <v>56</v>
      </c>
      <c r="F1248" s="39"/>
      <c r="G1248" s="12">
        <v>56</v>
      </c>
      <c r="H1248" s="53"/>
      <c r="I1248" s="189" t="s">
        <v>3407</v>
      </c>
      <c r="J1248" s="9"/>
      <c r="K1248" s="26" t="s">
        <v>20</v>
      </c>
      <c r="L1248" s="106">
        <v>6072937</v>
      </c>
      <c r="M1248" s="14">
        <v>476221.23</v>
      </c>
      <c r="N1248" s="14">
        <v>6072900.9000000004</v>
      </c>
      <c r="O1248" s="107">
        <v>476263.86</v>
      </c>
      <c r="P1248" s="39"/>
      <c r="Q1248" s="108"/>
    </row>
    <row r="1249" spans="1:17" s="17" customFormat="1" ht="15.75" outlineLevel="1">
      <c r="A1249" s="227"/>
      <c r="B1249" s="122" t="s">
        <v>1654</v>
      </c>
      <c r="C1249" s="13" t="s">
        <v>604</v>
      </c>
      <c r="D1249" s="111" t="s">
        <v>2652</v>
      </c>
      <c r="E1249" s="75">
        <f t="shared" si="35"/>
        <v>308</v>
      </c>
      <c r="F1249" s="39"/>
      <c r="G1249" s="12">
        <v>308</v>
      </c>
      <c r="H1249" s="53"/>
      <c r="I1249" s="189" t="s">
        <v>3330</v>
      </c>
      <c r="J1249" s="9"/>
      <c r="K1249" s="26" t="s">
        <v>20</v>
      </c>
      <c r="L1249" s="106">
        <v>6073097.5</v>
      </c>
      <c r="M1249" s="14">
        <v>476061.38</v>
      </c>
      <c r="N1249" s="14">
        <v>6073159.2999999998</v>
      </c>
      <c r="O1249" s="107">
        <v>475759.81</v>
      </c>
      <c r="P1249" s="39"/>
      <c r="Q1249" s="108"/>
    </row>
    <row r="1250" spans="1:17" s="17" customFormat="1" ht="15.75" outlineLevel="1">
      <c r="A1250" s="227"/>
      <c r="B1250" s="122" t="s">
        <v>1655</v>
      </c>
      <c r="C1250" s="13" t="s">
        <v>1656</v>
      </c>
      <c r="D1250" s="111" t="s">
        <v>2652</v>
      </c>
      <c r="E1250" s="75">
        <f t="shared" si="35"/>
        <v>101</v>
      </c>
      <c r="F1250" s="39"/>
      <c r="G1250" s="12">
        <v>101</v>
      </c>
      <c r="H1250" s="53"/>
      <c r="I1250" s="43">
        <v>3</v>
      </c>
      <c r="J1250" s="9"/>
      <c r="K1250" s="26" t="s">
        <v>20</v>
      </c>
      <c r="L1250" s="106">
        <v>6073116.4000000004</v>
      </c>
      <c r="M1250" s="14">
        <v>475961.53</v>
      </c>
      <c r="N1250" s="14">
        <v>6073213</v>
      </c>
      <c r="O1250" s="107">
        <v>475985.69</v>
      </c>
      <c r="P1250" s="39"/>
      <c r="Q1250" s="108"/>
    </row>
    <row r="1251" spans="1:17" s="17" customFormat="1" ht="15.75" outlineLevel="1">
      <c r="A1251" s="227"/>
      <c r="B1251" s="122" t="s">
        <v>1657</v>
      </c>
      <c r="C1251" s="13" t="s">
        <v>1658</v>
      </c>
      <c r="D1251" s="111" t="s">
        <v>2652</v>
      </c>
      <c r="E1251" s="75">
        <f t="shared" si="35"/>
        <v>93</v>
      </c>
      <c r="F1251" s="39"/>
      <c r="G1251" s="12">
        <v>93</v>
      </c>
      <c r="H1251" s="53"/>
      <c r="I1251" s="189" t="s">
        <v>3407</v>
      </c>
      <c r="J1251" s="9"/>
      <c r="K1251" s="26" t="s">
        <v>20</v>
      </c>
      <c r="L1251" s="106">
        <v>6073125.0999999996</v>
      </c>
      <c r="M1251" s="14">
        <v>475914.72</v>
      </c>
      <c r="N1251" s="14">
        <v>6073216.2999999998</v>
      </c>
      <c r="O1251" s="107">
        <v>475934.7</v>
      </c>
      <c r="P1251" s="39"/>
      <c r="Q1251" s="108"/>
    </row>
    <row r="1252" spans="1:17" s="17" customFormat="1" ht="15.75" outlineLevel="1">
      <c r="A1252" s="227"/>
      <c r="B1252" s="122" t="s">
        <v>1659</v>
      </c>
      <c r="C1252" s="13" t="s">
        <v>1660</v>
      </c>
      <c r="D1252" s="111" t="s">
        <v>2652</v>
      </c>
      <c r="E1252" s="75">
        <f t="shared" si="35"/>
        <v>104</v>
      </c>
      <c r="F1252" s="39"/>
      <c r="G1252" s="12">
        <v>104</v>
      </c>
      <c r="H1252" s="53"/>
      <c r="I1252" s="189" t="s">
        <v>3407</v>
      </c>
      <c r="J1252" s="9"/>
      <c r="K1252" s="26" t="s">
        <v>20</v>
      </c>
      <c r="L1252" s="106">
        <v>6073137.0999999996</v>
      </c>
      <c r="M1252" s="14">
        <v>475864.13</v>
      </c>
      <c r="N1252" s="14">
        <v>6073239.2000000002</v>
      </c>
      <c r="O1252" s="107">
        <v>475885.19</v>
      </c>
      <c r="P1252" s="39"/>
      <c r="Q1252" s="108"/>
    </row>
    <row r="1253" spans="1:17" s="17" customFormat="1" ht="15.75" outlineLevel="1">
      <c r="A1253" s="227"/>
      <c r="B1253" s="122" t="s">
        <v>1661</v>
      </c>
      <c r="C1253" s="13" t="s">
        <v>1662</v>
      </c>
      <c r="D1253" s="111" t="s">
        <v>2652</v>
      </c>
      <c r="E1253" s="75">
        <f t="shared" si="35"/>
        <v>134</v>
      </c>
      <c r="F1253" s="39"/>
      <c r="G1253" s="12">
        <v>134</v>
      </c>
      <c r="H1253" s="53"/>
      <c r="I1253" s="189" t="s">
        <v>3407</v>
      </c>
      <c r="J1253" s="9"/>
      <c r="K1253" s="26" t="s">
        <v>20</v>
      </c>
      <c r="L1253" s="106">
        <v>6073148.2000000002</v>
      </c>
      <c r="M1253" s="14">
        <v>475809.88</v>
      </c>
      <c r="N1253" s="14">
        <v>6073279</v>
      </c>
      <c r="O1253" s="107">
        <v>475837.25</v>
      </c>
      <c r="P1253" s="39"/>
      <c r="Q1253" s="108"/>
    </row>
    <row r="1254" spans="1:17" s="17" customFormat="1" ht="15.75" outlineLevel="1">
      <c r="A1254" s="227"/>
      <c r="B1254" s="122" t="s">
        <v>1663</v>
      </c>
      <c r="C1254" s="13" t="s">
        <v>1664</v>
      </c>
      <c r="D1254" s="111" t="s">
        <v>2652</v>
      </c>
      <c r="E1254" s="75">
        <f t="shared" si="35"/>
        <v>313</v>
      </c>
      <c r="F1254" s="39"/>
      <c r="G1254" s="12">
        <v>313</v>
      </c>
      <c r="H1254" s="53"/>
      <c r="I1254" s="189" t="s">
        <v>3407</v>
      </c>
      <c r="J1254" s="9"/>
      <c r="K1254" s="26" t="s">
        <v>20</v>
      </c>
      <c r="L1254" s="106">
        <v>6073097.7000000002</v>
      </c>
      <c r="M1254" s="14">
        <v>475750.7</v>
      </c>
      <c r="N1254" s="14">
        <v>6073389</v>
      </c>
      <c r="O1254" s="107">
        <v>475731.26</v>
      </c>
      <c r="P1254" s="39"/>
      <c r="Q1254" s="108"/>
    </row>
    <row r="1255" spans="1:17" s="17" customFormat="1" ht="15.75" outlineLevel="1">
      <c r="A1255" s="227"/>
      <c r="B1255" s="122" t="s">
        <v>1665</v>
      </c>
      <c r="C1255" s="13" t="s">
        <v>1666</v>
      </c>
      <c r="D1255" s="111" t="s">
        <v>2652</v>
      </c>
      <c r="E1255" s="75">
        <f t="shared" si="35"/>
        <v>231</v>
      </c>
      <c r="F1255" s="39"/>
      <c r="G1255" s="12">
        <v>231</v>
      </c>
      <c r="H1255" s="53"/>
      <c r="I1255" s="189" t="s">
        <v>3352</v>
      </c>
      <c r="J1255" s="9"/>
      <c r="K1255" s="26" t="s">
        <v>20</v>
      </c>
      <c r="L1255" s="106">
        <v>6073122.4000000004</v>
      </c>
      <c r="M1255" s="14">
        <v>475930.81</v>
      </c>
      <c r="N1255" s="14">
        <v>6072987.4000000004</v>
      </c>
      <c r="O1255" s="107">
        <v>475743.13</v>
      </c>
      <c r="P1255" s="39"/>
      <c r="Q1255" s="108"/>
    </row>
    <row r="1256" spans="1:17" s="17" customFormat="1" ht="15.75" outlineLevel="1">
      <c r="A1256" s="227"/>
      <c r="B1256" s="122" t="s">
        <v>1667</v>
      </c>
      <c r="C1256" s="13" t="s">
        <v>1559</v>
      </c>
      <c r="D1256" s="111" t="s">
        <v>2652</v>
      </c>
      <c r="E1256" s="75">
        <f t="shared" si="35"/>
        <v>154</v>
      </c>
      <c r="F1256" s="39"/>
      <c r="G1256" s="12">
        <v>154</v>
      </c>
      <c r="H1256" s="53"/>
      <c r="I1256" s="189" t="s">
        <v>3407</v>
      </c>
      <c r="J1256" s="9"/>
      <c r="K1256" s="26" t="s">
        <v>20</v>
      </c>
      <c r="L1256" s="106">
        <v>6073080.0999999996</v>
      </c>
      <c r="M1256" s="14">
        <v>475868.69</v>
      </c>
      <c r="N1256" s="14">
        <v>6073103.5</v>
      </c>
      <c r="O1256" s="107">
        <v>475716.91</v>
      </c>
      <c r="P1256" s="39"/>
      <c r="Q1256" s="108"/>
    </row>
    <row r="1257" spans="1:17" s="17" customFormat="1" ht="15.75" outlineLevel="1">
      <c r="A1257" s="227"/>
      <c r="B1257" s="122" t="s">
        <v>1668</v>
      </c>
      <c r="C1257" s="13" t="s">
        <v>1669</v>
      </c>
      <c r="D1257" s="111" t="s">
        <v>2652</v>
      </c>
      <c r="E1257" s="75">
        <f t="shared" si="35"/>
        <v>94</v>
      </c>
      <c r="F1257" s="39"/>
      <c r="G1257" s="12">
        <v>94</v>
      </c>
      <c r="H1257" s="53"/>
      <c r="I1257" s="189" t="s">
        <v>3407</v>
      </c>
      <c r="J1257" s="9"/>
      <c r="K1257" s="26" t="s">
        <v>20</v>
      </c>
      <c r="L1257" s="106">
        <v>6073030.7999999998</v>
      </c>
      <c r="M1257" s="14">
        <v>475801.69</v>
      </c>
      <c r="N1257" s="14">
        <v>6073049.2999999998</v>
      </c>
      <c r="O1257" s="107">
        <v>475709.39</v>
      </c>
      <c r="P1257" s="39"/>
      <c r="Q1257" s="108"/>
    </row>
    <row r="1258" spans="1:17" s="17" customFormat="1" ht="15.75" outlineLevel="1">
      <c r="A1258" s="227"/>
      <c r="B1258" s="122" t="s">
        <v>1670</v>
      </c>
      <c r="C1258" s="13" t="s">
        <v>1671</v>
      </c>
      <c r="D1258" s="111" t="s">
        <v>2652</v>
      </c>
      <c r="E1258" s="75">
        <f t="shared" si="35"/>
        <v>158</v>
      </c>
      <c r="F1258" s="39"/>
      <c r="G1258" s="12">
        <v>158</v>
      </c>
      <c r="H1258" s="53"/>
      <c r="I1258" s="189" t="s">
        <v>3407</v>
      </c>
      <c r="J1258" s="9"/>
      <c r="K1258" s="26" t="s">
        <v>20</v>
      </c>
      <c r="L1258" s="106">
        <v>6073007.7999999998</v>
      </c>
      <c r="M1258" s="14">
        <v>476089.08</v>
      </c>
      <c r="N1258" s="14">
        <v>6072913.9000000004</v>
      </c>
      <c r="O1258" s="107">
        <v>475964.13</v>
      </c>
      <c r="P1258" s="39"/>
      <c r="Q1258" s="108"/>
    </row>
    <row r="1259" spans="1:17" s="17" customFormat="1" ht="15.75" outlineLevel="1">
      <c r="A1259" s="227"/>
      <c r="B1259" s="122" t="s">
        <v>1672</v>
      </c>
      <c r="C1259" s="13" t="s">
        <v>1673</v>
      </c>
      <c r="D1259" s="111" t="s">
        <v>2652</v>
      </c>
      <c r="E1259" s="75">
        <f t="shared" si="35"/>
        <v>304</v>
      </c>
      <c r="F1259" s="39"/>
      <c r="G1259" s="12">
        <v>304</v>
      </c>
      <c r="H1259" s="53"/>
      <c r="I1259" s="189" t="s">
        <v>3407</v>
      </c>
      <c r="J1259" s="9"/>
      <c r="K1259" s="26" t="s">
        <v>20</v>
      </c>
      <c r="L1259" s="106">
        <v>6073048</v>
      </c>
      <c r="M1259" s="14">
        <v>476060.71</v>
      </c>
      <c r="N1259" s="14">
        <v>6072833.5</v>
      </c>
      <c r="O1259" s="107">
        <v>476026.9</v>
      </c>
      <c r="P1259" s="39"/>
      <c r="Q1259" s="108"/>
    </row>
    <row r="1260" spans="1:17" s="17" customFormat="1" ht="15.75" outlineLevel="1">
      <c r="A1260" s="227"/>
      <c r="B1260" s="122" t="s">
        <v>1674</v>
      </c>
      <c r="C1260" s="13" t="s">
        <v>1675</v>
      </c>
      <c r="D1260" s="111" t="s">
        <v>2652</v>
      </c>
      <c r="E1260" s="75">
        <f t="shared" si="35"/>
        <v>108</v>
      </c>
      <c r="F1260" s="39"/>
      <c r="G1260" s="12">
        <v>108</v>
      </c>
      <c r="H1260" s="53"/>
      <c r="I1260" s="189" t="s">
        <v>3407</v>
      </c>
      <c r="J1260" s="9"/>
      <c r="K1260" s="26" t="s">
        <v>20</v>
      </c>
      <c r="L1260" s="106">
        <v>6072937.5</v>
      </c>
      <c r="M1260" s="14">
        <v>476098.77</v>
      </c>
      <c r="N1260" s="14">
        <v>6072867.5</v>
      </c>
      <c r="O1260" s="107">
        <v>476016.11</v>
      </c>
      <c r="P1260" s="39"/>
      <c r="Q1260" s="108"/>
    </row>
    <row r="1261" spans="1:17" s="17" customFormat="1" ht="15.75" outlineLevel="1">
      <c r="A1261" s="227"/>
      <c r="B1261" s="122" t="s">
        <v>1676</v>
      </c>
      <c r="C1261" s="13" t="s">
        <v>1677</v>
      </c>
      <c r="D1261" s="111" t="s">
        <v>2652</v>
      </c>
      <c r="E1261" s="75">
        <f t="shared" si="35"/>
        <v>262</v>
      </c>
      <c r="F1261" s="39"/>
      <c r="G1261" s="12">
        <v>262</v>
      </c>
      <c r="H1261" s="53"/>
      <c r="I1261" s="189" t="s">
        <v>3407</v>
      </c>
      <c r="J1261" s="9"/>
      <c r="K1261" s="26" t="s">
        <v>20</v>
      </c>
      <c r="L1261" s="106">
        <v>6073048</v>
      </c>
      <c r="M1261" s="14">
        <v>476060.71</v>
      </c>
      <c r="N1261" s="14">
        <v>6072881.7000000002</v>
      </c>
      <c r="O1261" s="107">
        <v>475860.32</v>
      </c>
      <c r="P1261" s="39"/>
      <c r="Q1261" s="108"/>
    </row>
    <row r="1262" spans="1:17" s="17" customFormat="1" ht="15.75" outlineLevel="1">
      <c r="A1262" s="227"/>
      <c r="B1262" s="122" t="s">
        <v>1678</v>
      </c>
      <c r="C1262" s="13" t="s">
        <v>1679</v>
      </c>
      <c r="D1262" s="111" t="s">
        <v>2652</v>
      </c>
      <c r="E1262" s="75">
        <f t="shared" si="35"/>
        <v>79</v>
      </c>
      <c r="F1262" s="39"/>
      <c r="G1262" s="12">
        <v>79</v>
      </c>
      <c r="H1262" s="53"/>
      <c r="I1262" s="189" t="s">
        <v>3407</v>
      </c>
      <c r="J1262" s="9"/>
      <c r="K1262" s="26" t="s">
        <v>20</v>
      </c>
      <c r="L1262" s="106">
        <v>6072991.4000000004</v>
      </c>
      <c r="M1262" s="14">
        <v>475985.86</v>
      </c>
      <c r="N1262" s="14">
        <v>6073055.5999999996</v>
      </c>
      <c r="O1262" s="107">
        <v>475939.55</v>
      </c>
      <c r="P1262" s="39"/>
      <c r="Q1262" s="108"/>
    </row>
    <row r="1263" spans="1:17" s="17" customFormat="1" ht="15.75" outlineLevel="1">
      <c r="A1263" s="227"/>
      <c r="B1263" s="122" t="s">
        <v>1680</v>
      </c>
      <c r="C1263" s="13" t="s">
        <v>1681</v>
      </c>
      <c r="D1263" s="111" t="s">
        <v>2652</v>
      </c>
      <c r="E1263" s="75">
        <f t="shared" si="35"/>
        <v>89</v>
      </c>
      <c r="F1263" s="39"/>
      <c r="G1263" s="12">
        <v>89</v>
      </c>
      <c r="H1263" s="53"/>
      <c r="I1263" s="189" t="s">
        <v>3407</v>
      </c>
      <c r="J1263" s="9"/>
      <c r="K1263" s="26" t="s">
        <v>20</v>
      </c>
      <c r="L1263" s="106">
        <v>6072949</v>
      </c>
      <c r="M1263" s="14">
        <v>475937.88</v>
      </c>
      <c r="N1263" s="14">
        <v>6073017.5999999996</v>
      </c>
      <c r="O1263" s="107">
        <v>475881.63</v>
      </c>
      <c r="P1263" s="39"/>
      <c r="Q1263" s="108"/>
    </row>
    <row r="1264" spans="1:17" s="17" customFormat="1" ht="15.75" outlineLevel="1">
      <c r="A1264" s="227"/>
      <c r="B1264" s="122" t="s">
        <v>1682</v>
      </c>
      <c r="C1264" s="13" t="s">
        <v>1683</v>
      </c>
      <c r="D1264" s="111" t="s">
        <v>2652</v>
      </c>
      <c r="E1264" s="75">
        <f t="shared" si="35"/>
        <v>120</v>
      </c>
      <c r="F1264" s="39"/>
      <c r="G1264" s="12">
        <v>120</v>
      </c>
      <c r="H1264" s="53"/>
      <c r="I1264" s="189" t="s">
        <v>3407</v>
      </c>
      <c r="J1264" s="9"/>
      <c r="K1264" s="26" t="s">
        <v>20</v>
      </c>
      <c r="L1264" s="106">
        <v>6072924.2999999998</v>
      </c>
      <c r="M1264" s="14">
        <v>475910</v>
      </c>
      <c r="N1264" s="14">
        <v>6073013.7000000002</v>
      </c>
      <c r="O1264" s="107">
        <v>475830.73</v>
      </c>
      <c r="P1264" s="39"/>
      <c r="Q1264" s="108"/>
    </row>
    <row r="1265" spans="1:17" s="17" customFormat="1" ht="15.75" outlineLevel="1">
      <c r="A1265" s="227"/>
      <c r="B1265" s="122" t="s">
        <v>1684</v>
      </c>
      <c r="C1265" s="13" t="s">
        <v>1685</v>
      </c>
      <c r="D1265" s="111" t="s">
        <v>2652</v>
      </c>
      <c r="E1265" s="75">
        <f t="shared" si="35"/>
        <v>155</v>
      </c>
      <c r="F1265" s="39"/>
      <c r="G1265" s="12">
        <v>155</v>
      </c>
      <c r="H1265" s="53"/>
      <c r="I1265" s="189" t="s">
        <v>3407</v>
      </c>
      <c r="J1265" s="9"/>
      <c r="K1265" s="26" t="s">
        <v>20</v>
      </c>
      <c r="L1265" s="106">
        <v>6072881.7000000002</v>
      </c>
      <c r="M1265" s="14">
        <v>475860.32</v>
      </c>
      <c r="N1265" s="14">
        <v>6072995.5999999996</v>
      </c>
      <c r="O1265" s="107">
        <v>475754.75</v>
      </c>
      <c r="P1265" s="39"/>
      <c r="Q1265" s="108"/>
    </row>
    <row r="1266" spans="1:17" s="17" customFormat="1" ht="15.75" outlineLevel="1">
      <c r="A1266" s="227"/>
      <c r="B1266" s="122" t="s">
        <v>1686</v>
      </c>
      <c r="C1266" s="13" t="s">
        <v>1687</v>
      </c>
      <c r="D1266" s="111" t="s">
        <v>2652</v>
      </c>
      <c r="E1266" s="75">
        <f t="shared" si="35"/>
        <v>269</v>
      </c>
      <c r="F1266" s="39"/>
      <c r="G1266" s="12">
        <v>269</v>
      </c>
      <c r="H1266" s="53"/>
      <c r="I1266" s="189" t="s">
        <v>3330</v>
      </c>
      <c r="J1266" s="9"/>
      <c r="K1266" s="26" t="s">
        <v>20</v>
      </c>
      <c r="L1266" s="106">
        <v>6072637.5999999996</v>
      </c>
      <c r="M1266" s="14">
        <v>476241.82</v>
      </c>
      <c r="N1266" s="14">
        <v>6072848.5</v>
      </c>
      <c r="O1266" s="107">
        <v>476283.47</v>
      </c>
      <c r="P1266" s="39"/>
      <c r="Q1266" s="108"/>
    </row>
    <row r="1267" spans="1:17" s="17" customFormat="1" ht="15.75" outlineLevel="1">
      <c r="A1267" s="227"/>
      <c r="B1267" s="122" t="s">
        <v>1688</v>
      </c>
      <c r="C1267" s="13" t="s">
        <v>1689</v>
      </c>
      <c r="D1267" s="111" t="s">
        <v>2652</v>
      </c>
      <c r="E1267" s="75">
        <f t="shared" si="35"/>
        <v>145</v>
      </c>
      <c r="F1267" s="39"/>
      <c r="G1267" s="12">
        <v>145</v>
      </c>
      <c r="H1267" s="53"/>
      <c r="I1267" s="189" t="s">
        <v>3407</v>
      </c>
      <c r="J1267" s="9"/>
      <c r="K1267" s="26" t="s">
        <v>20</v>
      </c>
      <c r="L1267" s="106">
        <v>6072647.0999999996</v>
      </c>
      <c r="M1267" s="14">
        <v>476254.32</v>
      </c>
      <c r="N1267" s="14">
        <v>6072577.9000000004</v>
      </c>
      <c r="O1267" s="107">
        <v>476382.03</v>
      </c>
      <c r="P1267" s="39"/>
      <c r="Q1267" s="108"/>
    </row>
    <row r="1268" spans="1:17" s="17" customFormat="1" ht="15.75" outlineLevel="1">
      <c r="A1268" s="227"/>
      <c r="B1268" s="122" t="s">
        <v>1690</v>
      </c>
      <c r="C1268" s="13" t="s">
        <v>1691</v>
      </c>
      <c r="D1268" s="111" t="s">
        <v>2652</v>
      </c>
      <c r="E1268" s="75">
        <f t="shared" si="35"/>
        <v>104</v>
      </c>
      <c r="F1268" s="39"/>
      <c r="G1268" s="12">
        <v>104</v>
      </c>
      <c r="H1268" s="53"/>
      <c r="I1268" s="189" t="s">
        <v>3407</v>
      </c>
      <c r="J1268" s="9"/>
      <c r="K1268" s="26" t="s">
        <v>20</v>
      </c>
      <c r="L1268" s="106">
        <v>6072683.7999999998</v>
      </c>
      <c r="M1268" s="14">
        <v>476287</v>
      </c>
      <c r="N1268" s="14">
        <v>6072633.5</v>
      </c>
      <c r="O1268" s="107">
        <v>476377.25</v>
      </c>
      <c r="P1268" s="39"/>
      <c r="Q1268" s="108"/>
    </row>
    <row r="1269" spans="1:17" s="17" customFormat="1" ht="15.75" outlineLevel="1">
      <c r="A1269" s="227"/>
      <c r="B1269" s="122" t="s">
        <v>1692</v>
      </c>
      <c r="C1269" s="13" t="s">
        <v>775</v>
      </c>
      <c r="D1269" s="111" t="s">
        <v>2652</v>
      </c>
      <c r="E1269" s="75">
        <f t="shared" si="35"/>
        <v>138</v>
      </c>
      <c r="F1269" s="39"/>
      <c r="G1269" s="12">
        <v>138</v>
      </c>
      <c r="H1269" s="53"/>
      <c r="I1269" s="189" t="s">
        <v>3407</v>
      </c>
      <c r="J1269" s="9"/>
      <c r="K1269" s="26" t="s">
        <v>20</v>
      </c>
      <c r="L1269" s="106">
        <v>6072657.7000000002</v>
      </c>
      <c r="M1269" s="14">
        <v>476261.75</v>
      </c>
      <c r="N1269" s="14">
        <v>6072781.5999999996</v>
      </c>
      <c r="O1269" s="107">
        <v>476201.64</v>
      </c>
      <c r="P1269" s="39"/>
      <c r="Q1269" s="108"/>
    </row>
    <row r="1270" spans="1:17" s="17" customFormat="1" ht="15.75" outlineLevel="1">
      <c r="A1270" s="227"/>
      <c r="B1270" s="122" t="s">
        <v>1693</v>
      </c>
      <c r="C1270" s="13" t="s">
        <v>1527</v>
      </c>
      <c r="D1270" s="111" t="s">
        <v>2652</v>
      </c>
      <c r="E1270" s="75">
        <f t="shared" si="35"/>
        <v>160</v>
      </c>
      <c r="F1270" s="39"/>
      <c r="G1270" s="12">
        <v>160</v>
      </c>
      <c r="H1270" s="53"/>
      <c r="I1270" s="189" t="s">
        <v>3407</v>
      </c>
      <c r="J1270" s="9"/>
      <c r="K1270" s="26" t="s">
        <v>20</v>
      </c>
      <c r="L1270" s="106">
        <v>6072691.7000000002</v>
      </c>
      <c r="M1270" s="14">
        <v>476287.75</v>
      </c>
      <c r="N1270" s="14">
        <v>6072822.5999999996</v>
      </c>
      <c r="O1270" s="107">
        <v>476204.09</v>
      </c>
      <c r="P1270" s="39"/>
      <c r="Q1270" s="108"/>
    </row>
    <row r="1271" spans="1:17" s="17" customFormat="1" ht="15.75" outlineLevel="1">
      <c r="A1271" s="227"/>
      <c r="B1271" s="122" t="s">
        <v>1694</v>
      </c>
      <c r="C1271" s="13" t="s">
        <v>1695</v>
      </c>
      <c r="D1271" s="111" t="s">
        <v>2652</v>
      </c>
      <c r="E1271" s="75">
        <f t="shared" si="35"/>
        <v>141</v>
      </c>
      <c r="F1271" s="39"/>
      <c r="G1271" s="12">
        <v>141</v>
      </c>
      <c r="H1271" s="53"/>
      <c r="I1271" s="43">
        <v>4</v>
      </c>
      <c r="J1271" s="9"/>
      <c r="K1271" s="26" t="s">
        <v>20</v>
      </c>
      <c r="L1271" s="106">
        <v>6072570.7999999998</v>
      </c>
      <c r="M1271" s="14">
        <v>476329.75</v>
      </c>
      <c r="N1271" s="14">
        <v>6072456.7000000002</v>
      </c>
      <c r="O1271" s="107">
        <v>476248.64</v>
      </c>
      <c r="P1271" s="39"/>
      <c r="Q1271" s="108"/>
    </row>
    <row r="1272" spans="1:17" s="17" customFormat="1" ht="15.75" outlineLevel="1">
      <c r="A1272" s="227"/>
      <c r="B1272" s="122" t="s">
        <v>1696</v>
      </c>
      <c r="C1272" s="13" t="s">
        <v>1574</v>
      </c>
      <c r="D1272" s="111" t="s">
        <v>2652</v>
      </c>
      <c r="E1272" s="75">
        <f t="shared" si="35"/>
        <v>180</v>
      </c>
      <c r="F1272" s="39"/>
      <c r="G1272" s="12">
        <v>180</v>
      </c>
      <c r="H1272" s="53"/>
      <c r="I1272" s="43">
        <v>3</v>
      </c>
      <c r="J1272" s="9"/>
      <c r="K1272" s="26" t="s">
        <v>20</v>
      </c>
      <c r="L1272" s="106">
        <v>6072404.7000000002</v>
      </c>
      <c r="M1272" s="14">
        <v>476433.1</v>
      </c>
      <c r="N1272" s="14">
        <v>6072536.5</v>
      </c>
      <c r="O1272" s="107">
        <v>476374.63</v>
      </c>
      <c r="P1272" s="39"/>
      <c r="Q1272" s="108"/>
    </row>
    <row r="1273" spans="1:17" s="17" customFormat="1" ht="15.75" outlineLevel="1">
      <c r="A1273" s="227"/>
      <c r="B1273" s="122" t="s">
        <v>1697</v>
      </c>
      <c r="C1273" s="13" t="s">
        <v>544</v>
      </c>
      <c r="D1273" s="111" t="s">
        <v>2652</v>
      </c>
      <c r="E1273" s="75">
        <f t="shared" si="35"/>
        <v>496</v>
      </c>
      <c r="F1273" s="39"/>
      <c r="G1273" s="12">
        <v>496</v>
      </c>
      <c r="H1273" s="53"/>
      <c r="I1273" s="189" t="s">
        <v>3352</v>
      </c>
      <c r="J1273" s="9"/>
      <c r="K1273" s="26" t="s">
        <v>20</v>
      </c>
      <c r="L1273" s="106">
        <v>6072175.7999999998</v>
      </c>
      <c r="M1273" s="14">
        <v>476434.75</v>
      </c>
      <c r="N1273" s="14">
        <v>6071741.0999999996</v>
      </c>
      <c r="O1273" s="107">
        <v>476386.78</v>
      </c>
      <c r="P1273" s="39"/>
      <c r="Q1273" s="108"/>
    </row>
    <row r="1274" spans="1:17" s="17" customFormat="1" ht="15.75" outlineLevel="1">
      <c r="A1274" s="227"/>
      <c r="B1274" s="122" t="s">
        <v>1698</v>
      </c>
      <c r="C1274" s="13" t="s">
        <v>1699</v>
      </c>
      <c r="D1274" s="111" t="s">
        <v>2652</v>
      </c>
      <c r="E1274" s="75">
        <f t="shared" si="35"/>
        <v>222</v>
      </c>
      <c r="F1274" s="39"/>
      <c r="G1274" s="12">
        <v>222</v>
      </c>
      <c r="H1274" s="53"/>
      <c r="I1274" s="189" t="s">
        <v>3352</v>
      </c>
      <c r="J1274" s="9"/>
      <c r="K1274" s="26" t="s">
        <v>20</v>
      </c>
      <c r="L1274" s="106">
        <v>6072118.4000000004</v>
      </c>
      <c r="M1274" s="14">
        <v>476334.69</v>
      </c>
      <c r="N1274" s="14">
        <v>6072149.2999999998</v>
      </c>
      <c r="O1274" s="107">
        <v>476390.73</v>
      </c>
      <c r="P1274" s="39"/>
      <c r="Q1274" s="108"/>
    </row>
    <row r="1275" spans="1:17" s="17" customFormat="1" ht="15.75" outlineLevel="1">
      <c r="A1275" s="227"/>
      <c r="B1275" s="122" t="s">
        <v>1700</v>
      </c>
      <c r="C1275" s="13" t="s">
        <v>1701</v>
      </c>
      <c r="D1275" s="111" t="s">
        <v>2652</v>
      </c>
      <c r="E1275" s="75">
        <f t="shared" si="35"/>
        <v>265</v>
      </c>
      <c r="F1275" s="39"/>
      <c r="G1275" s="12">
        <v>265</v>
      </c>
      <c r="H1275" s="53"/>
      <c r="I1275" s="43">
        <v>3</v>
      </c>
      <c r="J1275" s="9"/>
      <c r="K1275" s="26" t="s">
        <v>20</v>
      </c>
      <c r="L1275" s="106">
        <v>6071899.7999999998</v>
      </c>
      <c r="M1275" s="14">
        <v>476177.67</v>
      </c>
      <c r="N1275" s="14">
        <v>6072125.4000000004</v>
      </c>
      <c r="O1275" s="107">
        <v>476317.04</v>
      </c>
      <c r="P1275" s="39"/>
      <c r="Q1275" s="108"/>
    </row>
    <row r="1276" spans="1:17" s="17" customFormat="1" ht="15.75" outlineLevel="1">
      <c r="A1276" s="227"/>
      <c r="B1276" s="122" t="s">
        <v>1702</v>
      </c>
      <c r="C1276" s="13" t="s">
        <v>1703</v>
      </c>
      <c r="D1276" s="111" t="s">
        <v>2652</v>
      </c>
      <c r="E1276" s="75">
        <f t="shared" si="35"/>
        <v>405</v>
      </c>
      <c r="F1276" s="39"/>
      <c r="G1276" s="12">
        <v>405</v>
      </c>
      <c r="H1276" s="53"/>
      <c r="I1276" s="189" t="s">
        <v>3352</v>
      </c>
      <c r="J1276" s="9"/>
      <c r="K1276" s="26" t="s">
        <v>20</v>
      </c>
      <c r="L1276" s="106">
        <v>6071859.7999999998</v>
      </c>
      <c r="M1276" s="14">
        <v>476248.2</v>
      </c>
      <c r="N1276" s="14">
        <v>6072150.4000000004</v>
      </c>
      <c r="O1276" s="107">
        <v>476274.03</v>
      </c>
      <c r="P1276" s="39"/>
      <c r="Q1276" s="108"/>
    </row>
    <row r="1277" spans="1:17" s="17" customFormat="1" ht="15.75" outlineLevel="1">
      <c r="A1277" s="227"/>
      <c r="B1277" s="122" t="s">
        <v>1704</v>
      </c>
      <c r="C1277" s="13" t="s">
        <v>1705</v>
      </c>
      <c r="D1277" s="111" t="s">
        <v>2652</v>
      </c>
      <c r="E1277" s="75">
        <f t="shared" si="35"/>
        <v>140</v>
      </c>
      <c r="F1277" s="39"/>
      <c r="G1277" s="12">
        <v>140</v>
      </c>
      <c r="H1277" s="53"/>
      <c r="I1277" s="189" t="s">
        <v>3407</v>
      </c>
      <c r="J1277" s="9"/>
      <c r="K1277" s="26" t="s">
        <v>20</v>
      </c>
      <c r="L1277" s="106">
        <v>6071698.2000000002</v>
      </c>
      <c r="M1277" s="14">
        <v>476235.8</v>
      </c>
      <c r="N1277" s="14">
        <v>6071686.4000000004</v>
      </c>
      <c r="O1277" s="107">
        <v>476374.97</v>
      </c>
      <c r="P1277" s="39"/>
      <c r="Q1277" s="108"/>
    </row>
    <row r="1278" spans="1:17" s="17" customFormat="1" ht="15.75" outlineLevel="1">
      <c r="A1278" s="227"/>
      <c r="B1278" s="122" t="s">
        <v>1706</v>
      </c>
      <c r="C1278" s="13" t="s">
        <v>1707</v>
      </c>
      <c r="D1278" s="111" t="s">
        <v>2652</v>
      </c>
      <c r="E1278" s="75">
        <f t="shared" si="35"/>
        <v>171</v>
      </c>
      <c r="F1278" s="39"/>
      <c r="G1278" s="12">
        <v>171</v>
      </c>
      <c r="H1278" s="53"/>
      <c r="I1278" s="189" t="s">
        <v>3407</v>
      </c>
      <c r="J1278" s="9"/>
      <c r="K1278" s="26" t="s">
        <v>20</v>
      </c>
      <c r="L1278" s="106">
        <v>6071631.7000000002</v>
      </c>
      <c r="M1278" s="14">
        <v>476239.73</v>
      </c>
      <c r="N1278" s="14">
        <v>6071529.2999999998</v>
      </c>
      <c r="O1278" s="107">
        <v>476365.55</v>
      </c>
      <c r="P1278" s="39"/>
      <c r="Q1278" s="108"/>
    </row>
    <row r="1279" spans="1:17" s="17" customFormat="1" ht="15.75" outlineLevel="1">
      <c r="A1279" s="227"/>
      <c r="B1279" s="122" t="s">
        <v>1708</v>
      </c>
      <c r="C1279" s="13" t="s">
        <v>1709</v>
      </c>
      <c r="D1279" s="111" t="s">
        <v>2652</v>
      </c>
      <c r="E1279" s="75">
        <f t="shared" si="35"/>
        <v>259</v>
      </c>
      <c r="F1279" s="39"/>
      <c r="G1279" s="12">
        <v>259</v>
      </c>
      <c r="H1279" s="53"/>
      <c r="I1279" s="189" t="s">
        <v>3352</v>
      </c>
      <c r="J1279" s="9"/>
      <c r="K1279" s="26" t="s">
        <v>20</v>
      </c>
      <c r="L1279" s="106">
        <v>6071615.2000000002</v>
      </c>
      <c r="M1279" s="14">
        <v>476226.86</v>
      </c>
      <c r="N1279" s="14">
        <v>6071760</v>
      </c>
      <c r="O1279" s="107">
        <v>476013.53</v>
      </c>
      <c r="P1279" s="39"/>
      <c r="Q1279" s="108"/>
    </row>
    <row r="1280" spans="1:17" s="17" customFormat="1" ht="15.75" outlineLevel="1">
      <c r="A1280" s="227"/>
      <c r="B1280" s="122" t="s">
        <v>1710</v>
      </c>
      <c r="C1280" s="13" t="s">
        <v>1711</v>
      </c>
      <c r="D1280" s="111" t="s">
        <v>2652</v>
      </c>
      <c r="E1280" s="75">
        <f t="shared" si="35"/>
        <v>144</v>
      </c>
      <c r="F1280" s="39"/>
      <c r="G1280" s="12">
        <v>144</v>
      </c>
      <c r="H1280" s="53"/>
      <c r="I1280" s="189" t="s">
        <v>3352</v>
      </c>
      <c r="J1280" s="9"/>
      <c r="K1280" s="26" t="s">
        <v>20</v>
      </c>
      <c r="L1280" s="106">
        <v>6071760</v>
      </c>
      <c r="M1280" s="14">
        <v>476013.53</v>
      </c>
      <c r="N1280" s="14">
        <v>6071880.7999999998</v>
      </c>
      <c r="O1280" s="107">
        <v>476090.97</v>
      </c>
      <c r="P1280" s="39"/>
      <c r="Q1280" s="108"/>
    </row>
    <row r="1281" spans="1:17" s="17" customFormat="1" ht="15.75" outlineLevel="1">
      <c r="A1281" s="227"/>
      <c r="B1281" s="122" t="s">
        <v>1712</v>
      </c>
      <c r="C1281" s="13" t="s">
        <v>1713</v>
      </c>
      <c r="D1281" s="111" t="s">
        <v>2652</v>
      </c>
      <c r="E1281" s="75">
        <f t="shared" ref="E1281:E1344" si="36">SUM(F1281:H1281)</f>
        <v>264</v>
      </c>
      <c r="F1281" s="39"/>
      <c r="G1281" s="12">
        <v>264</v>
      </c>
      <c r="H1281" s="53"/>
      <c r="I1281" s="43">
        <v>3</v>
      </c>
      <c r="J1281" s="9"/>
      <c r="K1281" s="26" t="s">
        <v>20</v>
      </c>
      <c r="L1281" s="106">
        <v>6071691.9000000004</v>
      </c>
      <c r="M1281" s="14">
        <v>476107.75</v>
      </c>
      <c r="N1281" s="14">
        <v>6071880.7999999998</v>
      </c>
      <c r="O1281" s="107">
        <v>476090.97</v>
      </c>
      <c r="P1281" s="39"/>
      <c r="Q1281" s="108"/>
    </row>
    <row r="1282" spans="1:17" s="17" customFormat="1" ht="15.75" outlineLevel="1">
      <c r="A1282" s="227"/>
      <c r="B1282" s="122" t="s">
        <v>1714</v>
      </c>
      <c r="C1282" s="13" t="s">
        <v>1715</v>
      </c>
      <c r="D1282" s="111" t="s">
        <v>2652</v>
      </c>
      <c r="E1282" s="75">
        <f t="shared" si="36"/>
        <v>154</v>
      </c>
      <c r="F1282" s="39"/>
      <c r="G1282" s="12">
        <v>154</v>
      </c>
      <c r="H1282" s="53"/>
      <c r="I1282" s="189" t="s">
        <v>3352</v>
      </c>
      <c r="J1282" s="9"/>
      <c r="K1282" s="26" t="s">
        <v>20</v>
      </c>
      <c r="L1282" s="106">
        <v>6071727.2000000002</v>
      </c>
      <c r="M1282" s="14">
        <v>476053.75</v>
      </c>
      <c r="N1282" s="14">
        <v>6071854.7999999998</v>
      </c>
      <c r="O1282" s="107">
        <v>476139.41</v>
      </c>
      <c r="P1282" s="39"/>
      <c r="Q1282" s="108"/>
    </row>
    <row r="1283" spans="1:17" s="17" customFormat="1" ht="15.75" outlineLevel="1">
      <c r="A1283" s="227"/>
      <c r="B1283" s="122" t="s">
        <v>1716</v>
      </c>
      <c r="C1283" s="13" t="s">
        <v>1717</v>
      </c>
      <c r="D1283" s="111" t="s">
        <v>2652</v>
      </c>
      <c r="E1283" s="75">
        <f t="shared" si="36"/>
        <v>183</v>
      </c>
      <c r="F1283" s="39"/>
      <c r="G1283" s="12">
        <v>183</v>
      </c>
      <c r="H1283" s="53"/>
      <c r="I1283" s="189" t="s">
        <v>3407</v>
      </c>
      <c r="J1283" s="9"/>
      <c r="K1283" s="26" t="s">
        <v>20</v>
      </c>
      <c r="L1283" s="106">
        <v>6071607.4000000004</v>
      </c>
      <c r="M1283" s="14">
        <v>476218.4</v>
      </c>
      <c r="N1283" s="14">
        <v>6071469.7999999998</v>
      </c>
      <c r="O1283" s="107">
        <v>476338.41</v>
      </c>
      <c r="P1283" s="39"/>
      <c r="Q1283" s="108"/>
    </row>
    <row r="1284" spans="1:17" s="17" customFormat="1" ht="15.75" outlineLevel="1">
      <c r="A1284" s="227"/>
      <c r="B1284" s="122" t="s">
        <v>1718</v>
      </c>
      <c r="C1284" s="13" t="s">
        <v>765</v>
      </c>
      <c r="D1284" s="111" t="s">
        <v>2652</v>
      </c>
      <c r="E1284" s="75">
        <f t="shared" si="36"/>
        <v>157</v>
      </c>
      <c r="F1284" s="39"/>
      <c r="G1284" s="12">
        <v>157</v>
      </c>
      <c r="H1284" s="53"/>
      <c r="I1284" s="189" t="s">
        <v>3407</v>
      </c>
      <c r="J1284" s="9"/>
      <c r="K1284" s="26" t="s">
        <v>20</v>
      </c>
      <c r="L1284" s="106">
        <v>6071567</v>
      </c>
      <c r="M1284" s="14">
        <v>476174.75</v>
      </c>
      <c r="N1284" s="14">
        <v>6071448.5</v>
      </c>
      <c r="O1284" s="107">
        <v>476278.28</v>
      </c>
      <c r="P1284" s="39"/>
      <c r="Q1284" s="108"/>
    </row>
    <row r="1285" spans="1:17" s="17" customFormat="1" ht="15.75" outlineLevel="1">
      <c r="A1285" s="227"/>
      <c r="B1285" s="122" t="s">
        <v>1719</v>
      </c>
      <c r="C1285" s="13" t="s">
        <v>1720</v>
      </c>
      <c r="D1285" s="111" t="s">
        <v>2652</v>
      </c>
      <c r="E1285" s="75">
        <f t="shared" si="36"/>
        <v>201</v>
      </c>
      <c r="F1285" s="39"/>
      <c r="G1285" s="12">
        <v>201</v>
      </c>
      <c r="H1285" s="53"/>
      <c r="I1285" s="189" t="s">
        <v>3407</v>
      </c>
      <c r="J1285" s="9"/>
      <c r="K1285" s="26" t="s">
        <v>20</v>
      </c>
      <c r="L1285" s="106">
        <v>6071535.2999999998</v>
      </c>
      <c r="M1285" s="14">
        <v>476112.81</v>
      </c>
      <c r="N1285" s="14">
        <v>6071383.0999999996</v>
      </c>
      <c r="O1285" s="107">
        <v>476244.72</v>
      </c>
      <c r="P1285" s="39"/>
      <c r="Q1285" s="108"/>
    </row>
    <row r="1286" spans="1:17" s="17" customFormat="1" ht="15.75" outlineLevel="1">
      <c r="A1286" s="227"/>
      <c r="B1286" s="122" t="s">
        <v>1721</v>
      </c>
      <c r="C1286" s="13" t="s">
        <v>1722</v>
      </c>
      <c r="D1286" s="111" t="s">
        <v>2652</v>
      </c>
      <c r="E1286" s="75">
        <f t="shared" si="36"/>
        <v>461</v>
      </c>
      <c r="F1286" s="39"/>
      <c r="G1286" s="12">
        <v>461</v>
      </c>
      <c r="H1286" s="53"/>
      <c r="I1286" s="189" t="s">
        <v>3352</v>
      </c>
      <c r="J1286" s="9"/>
      <c r="K1286" s="26" t="s">
        <v>20</v>
      </c>
      <c r="L1286" s="106">
        <v>6071492.5</v>
      </c>
      <c r="M1286" s="14">
        <v>475887.58</v>
      </c>
      <c r="N1286" s="14">
        <v>6071582.7999999998</v>
      </c>
      <c r="O1286" s="107">
        <v>476192.93</v>
      </c>
      <c r="P1286" s="39"/>
      <c r="Q1286" s="108"/>
    </row>
    <row r="1287" spans="1:17" s="17" customFormat="1" ht="15.75" outlineLevel="1">
      <c r="A1287" s="227"/>
      <c r="B1287" s="122" t="s">
        <v>1723</v>
      </c>
      <c r="C1287" s="13" t="s">
        <v>529</v>
      </c>
      <c r="D1287" s="111" t="s">
        <v>2652</v>
      </c>
      <c r="E1287" s="75">
        <f t="shared" si="36"/>
        <v>386</v>
      </c>
      <c r="F1287" s="39"/>
      <c r="G1287" s="12">
        <v>386</v>
      </c>
      <c r="H1287" s="53"/>
      <c r="I1287" s="189" t="s">
        <v>3426</v>
      </c>
      <c r="J1287" s="9"/>
      <c r="K1287" s="26" t="s">
        <v>20</v>
      </c>
      <c r="L1287" s="106">
        <v>6071416.7999999998</v>
      </c>
      <c r="M1287" s="14">
        <v>476047.98</v>
      </c>
      <c r="N1287" s="14">
        <v>6071653.7999999998</v>
      </c>
      <c r="O1287" s="107">
        <v>475882.78</v>
      </c>
      <c r="P1287" s="39"/>
      <c r="Q1287" s="108"/>
    </row>
    <row r="1288" spans="1:17" s="17" customFormat="1" ht="15.75" outlineLevel="1">
      <c r="A1288" s="227"/>
      <c r="B1288" s="122" t="s">
        <v>1724</v>
      </c>
      <c r="C1288" s="13" t="s">
        <v>861</v>
      </c>
      <c r="D1288" s="111" t="s">
        <v>2652</v>
      </c>
      <c r="E1288" s="75">
        <f t="shared" si="36"/>
        <v>225</v>
      </c>
      <c r="F1288" s="39"/>
      <c r="G1288" s="12">
        <v>225</v>
      </c>
      <c r="H1288" s="53"/>
      <c r="I1288" s="189" t="s">
        <v>3352</v>
      </c>
      <c r="J1288" s="9"/>
      <c r="K1288" s="26" t="s">
        <v>20</v>
      </c>
      <c r="L1288" s="106">
        <v>6071467</v>
      </c>
      <c r="M1288" s="14">
        <v>475939.59</v>
      </c>
      <c r="N1288" s="14">
        <v>6071670.0999999996</v>
      </c>
      <c r="O1288" s="107">
        <v>476035.3</v>
      </c>
      <c r="P1288" s="39"/>
      <c r="Q1288" s="108"/>
    </row>
    <row r="1289" spans="1:17" s="17" customFormat="1" ht="15.75" outlineLevel="1">
      <c r="A1289" s="227"/>
      <c r="B1289" s="122" t="s">
        <v>1725</v>
      </c>
      <c r="C1289" s="13" t="s">
        <v>1726</v>
      </c>
      <c r="D1289" s="111" t="s">
        <v>2652</v>
      </c>
      <c r="E1289" s="75">
        <f t="shared" si="36"/>
        <v>113</v>
      </c>
      <c r="F1289" s="39"/>
      <c r="G1289" s="12">
        <v>113</v>
      </c>
      <c r="H1289" s="53"/>
      <c r="I1289" s="189" t="s">
        <v>3352</v>
      </c>
      <c r="J1289" s="9"/>
      <c r="K1289" s="26" t="s">
        <v>20</v>
      </c>
      <c r="L1289" s="106">
        <v>6071488.2000000002</v>
      </c>
      <c r="M1289" s="14">
        <v>476070.37</v>
      </c>
      <c r="N1289" s="14">
        <v>6071532.5999999996</v>
      </c>
      <c r="O1289" s="107">
        <v>475966.64</v>
      </c>
      <c r="P1289" s="39"/>
      <c r="Q1289" s="108"/>
    </row>
    <row r="1290" spans="1:17" s="17" customFormat="1" ht="15.75" outlineLevel="1">
      <c r="A1290" s="227"/>
      <c r="B1290" s="122" t="s">
        <v>1727</v>
      </c>
      <c r="C1290" s="13" t="s">
        <v>1728</v>
      </c>
      <c r="D1290" s="111" t="s">
        <v>2652</v>
      </c>
      <c r="E1290" s="75">
        <f t="shared" si="36"/>
        <v>254</v>
      </c>
      <c r="F1290" s="39"/>
      <c r="G1290" s="12">
        <v>254</v>
      </c>
      <c r="H1290" s="53"/>
      <c r="I1290" s="43">
        <v>3</v>
      </c>
      <c r="J1290" s="9"/>
      <c r="K1290" s="26" t="s">
        <v>20</v>
      </c>
      <c r="L1290" s="106">
        <v>6071352.7999999998</v>
      </c>
      <c r="M1290" s="14">
        <v>476031.64</v>
      </c>
      <c r="N1290" s="14">
        <v>6071458.2000000002</v>
      </c>
      <c r="O1290" s="107">
        <v>475801.51</v>
      </c>
      <c r="P1290" s="39"/>
      <c r="Q1290" s="108"/>
    </row>
    <row r="1291" spans="1:17" s="17" customFormat="1" ht="15.75" outlineLevel="1">
      <c r="A1291" s="227"/>
      <c r="B1291" s="122" t="s">
        <v>1729</v>
      </c>
      <c r="C1291" s="13" t="s">
        <v>1730</v>
      </c>
      <c r="D1291" s="111" t="s">
        <v>2652</v>
      </c>
      <c r="E1291" s="75">
        <f t="shared" si="36"/>
        <v>440</v>
      </c>
      <c r="F1291" s="39"/>
      <c r="G1291" s="12">
        <v>440</v>
      </c>
      <c r="H1291" s="53"/>
      <c r="I1291" s="189" t="s">
        <v>3436</v>
      </c>
      <c r="J1291" s="9"/>
      <c r="K1291" s="26" t="s">
        <v>20</v>
      </c>
      <c r="L1291" s="106">
        <v>6071127.5999999996</v>
      </c>
      <c r="M1291" s="14">
        <v>475896.81</v>
      </c>
      <c r="N1291" s="14">
        <v>6071458.2000000002</v>
      </c>
      <c r="O1291" s="107">
        <v>475801.51</v>
      </c>
      <c r="P1291" s="39"/>
      <c r="Q1291" s="108"/>
    </row>
    <row r="1292" spans="1:17" s="17" customFormat="1" ht="15.75" outlineLevel="1">
      <c r="A1292" s="227"/>
      <c r="B1292" s="122" t="s">
        <v>1731</v>
      </c>
      <c r="C1292" s="13" t="s">
        <v>1732</v>
      </c>
      <c r="D1292" s="111" t="s">
        <v>2652</v>
      </c>
      <c r="E1292" s="75">
        <f t="shared" si="36"/>
        <v>166</v>
      </c>
      <c r="F1292" s="39"/>
      <c r="G1292" s="12">
        <v>166</v>
      </c>
      <c r="H1292" s="53"/>
      <c r="I1292" s="43">
        <v>3</v>
      </c>
      <c r="J1292" s="9"/>
      <c r="K1292" s="26" t="s">
        <v>20</v>
      </c>
      <c r="L1292" s="106">
        <v>6071366</v>
      </c>
      <c r="M1292" s="14">
        <v>475999.99</v>
      </c>
      <c r="N1292" s="14">
        <v>6071212.7000000002</v>
      </c>
      <c r="O1292" s="107">
        <v>475935.89</v>
      </c>
      <c r="P1292" s="39"/>
      <c r="Q1292" s="108"/>
    </row>
    <row r="1293" spans="1:17" s="17" customFormat="1" ht="15.75" outlineLevel="1">
      <c r="A1293" s="227"/>
      <c r="B1293" s="122" t="s">
        <v>1733</v>
      </c>
      <c r="C1293" s="13" t="s">
        <v>857</v>
      </c>
      <c r="D1293" s="111" t="s">
        <v>2652</v>
      </c>
      <c r="E1293" s="75">
        <f t="shared" si="36"/>
        <v>159</v>
      </c>
      <c r="F1293" s="39"/>
      <c r="G1293" s="12">
        <v>159</v>
      </c>
      <c r="H1293" s="53"/>
      <c r="I1293" s="43">
        <v>3</v>
      </c>
      <c r="J1293" s="9"/>
      <c r="K1293" s="26" t="s">
        <v>20</v>
      </c>
      <c r="L1293" s="106">
        <v>6071380.0999999996</v>
      </c>
      <c r="M1293" s="14">
        <v>475969.98</v>
      </c>
      <c r="N1293" s="14">
        <v>6071233.7999999998</v>
      </c>
      <c r="O1293" s="107">
        <v>475906.59</v>
      </c>
      <c r="P1293" s="39"/>
      <c r="Q1293" s="108"/>
    </row>
    <row r="1294" spans="1:17" s="17" customFormat="1" ht="15.75" outlineLevel="1">
      <c r="A1294" s="227"/>
      <c r="B1294" s="122" t="s">
        <v>1734</v>
      </c>
      <c r="C1294" s="13" t="s">
        <v>732</v>
      </c>
      <c r="D1294" s="111" t="s">
        <v>2652</v>
      </c>
      <c r="E1294" s="75">
        <f t="shared" si="36"/>
        <v>189</v>
      </c>
      <c r="F1294" s="39"/>
      <c r="G1294" s="12">
        <v>189</v>
      </c>
      <c r="H1294" s="53"/>
      <c r="I1294" s="43">
        <v>3</v>
      </c>
      <c r="J1294" s="9"/>
      <c r="K1294" s="26" t="s">
        <v>20</v>
      </c>
      <c r="L1294" s="106">
        <v>6071233</v>
      </c>
      <c r="M1294" s="14">
        <v>475838.85</v>
      </c>
      <c r="N1294" s="14">
        <v>6071406.2999999998</v>
      </c>
      <c r="O1294" s="107">
        <v>475913.02</v>
      </c>
      <c r="P1294" s="39"/>
      <c r="Q1294" s="108"/>
    </row>
    <row r="1295" spans="1:17" s="17" customFormat="1" ht="15.75" outlineLevel="1">
      <c r="A1295" s="227"/>
      <c r="B1295" s="122" t="s">
        <v>1735</v>
      </c>
      <c r="C1295" s="13" t="s">
        <v>1736</v>
      </c>
      <c r="D1295" s="111" t="s">
        <v>2652</v>
      </c>
      <c r="E1295" s="75">
        <f t="shared" si="36"/>
        <v>182</v>
      </c>
      <c r="F1295" s="39"/>
      <c r="G1295" s="12">
        <v>182</v>
      </c>
      <c r="H1295" s="53"/>
      <c r="I1295" s="43">
        <v>3</v>
      </c>
      <c r="J1295" s="9"/>
      <c r="K1295" s="26" t="s">
        <v>20</v>
      </c>
      <c r="L1295" s="106">
        <v>6071266.7000000002</v>
      </c>
      <c r="M1295" s="14">
        <v>475784.17</v>
      </c>
      <c r="N1295" s="14">
        <v>6071433.0999999996</v>
      </c>
      <c r="O1295" s="107">
        <v>475858.37</v>
      </c>
      <c r="P1295" s="39"/>
      <c r="Q1295" s="108"/>
    </row>
    <row r="1296" spans="1:17" s="17" customFormat="1" ht="15.75" outlineLevel="1">
      <c r="A1296" s="227"/>
      <c r="B1296" s="122" t="s">
        <v>1737</v>
      </c>
      <c r="C1296" s="13" t="s">
        <v>11</v>
      </c>
      <c r="D1296" s="111" t="s">
        <v>2652</v>
      </c>
      <c r="E1296" s="75">
        <f t="shared" si="36"/>
        <v>274</v>
      </c>
      <c r="F1296" s="39"/>
      <c r="G1296" s="12">
        <v>274</v>
      </c>
      <c r="H1296" s="53"/>
      <c r="I1296" s="189" t="s">
        <v>3426</v>
      </c>
      <c r="J1296" s="9"/>
      <c r="K1296" s="26" t="s">
        <v>20</v>
      </c>
      <c r="L1296" s="106">
        <v>6071103.7000000002</v>
      </c>
      <c r="M1296" s="14">
        <v>475934.44</v>
      </c>
      <c r="N1296" s="14">
        <v>6071248.7000000002</v>
      </c>
      <c r="O1296" s="107">
        <v>475702.46</v>
      </c>
      <c r="P1296" s="39"/>
      <c r="Q1296" s="108"/>
    </row>
    <row r="1297" spans="1:17" s="17" customFormat="1" ht="15.75" outlineLevel="1">
      <c r="A1297" s="227"/>
      <c r="B1297" s="122" t="s">
        <v>1738</v>
      </c>
      <c r="C1297" s="13" t="s">
        <v>1739</v>
      </c>
      <c r="D1297" s="111" t="s">
        <v>2652</v>
      </c>
      <c r="E1297" s="75">
        <f t="shared" si="36"/>
        <v>400</v>
      </c>
      <c r="F1297" s="39"/>
      <c r="G1297" s="12">
        <v>400</v>
      </c>
      <c r="H1297" s="53"/>
      <c r="I1297" s="189" t="s">
        <v>3407</v>
      </c>
      <c r="J1297" s="9"/>
      <c r="K1297" s="26" t="s">
        <v>20</v>
      </c>
      <c r="L1297" s="106">
        <v>6071127.5999999996</v>
      </c>
      <c r="M1297" s="14">
        <v>475896.81</v>
      </c>
      <c r="N1297" s="14">
        <v>6071294</v>
      </c>
      <c r="O1297" s="107">
        <v>475739.48</v>
      </c>
      <c r="P1297" s="39"/>
      <c r="Q1297" s="108"/>
    </row>
    <row r="1298" spans="1:17" s="17" customFormat="1" ht="15.75" outlineLevel="1">
      <c r="A1298" s="227"/>
      <c r="B1298" s="122" t="s">
        <v>1740</v>
      </c>
      <c r="C1298" s="13" t="s">
        <v>694</v>
      </c>
      <c r="D1298" s="111" t="s">
        <v>2652</v>
      </c>
      <c r="E1298" s="75">
        <f t="shared" si="36"/>
        <v>525</v>
      </c>
      <c r="F1298" s="39"/>
      <c r="G1298" s="12">
        <v>525</v>
      </c>
      <c r="H1298" s="53"/>
      <c r="I1298" s="189" t="s">
        <v>3407</v>
      </c>
      <c r="J1298" s="9"/>
      <c r="K1298" s="26" t="s">
        <v>20</v>
      </c>
      <c r="L1298" s="106">
        <v>6070929.5999999996</v>
      </c>
      <c r="M1298" s="14">
        <v>475748.95</v>
      </c>
      <c r="N1298" s="14">
        <v>6071001.7999999998</v>
      </c>
      <c r="O1298" s="107">
        <v>475853.09</v>
      </c>
      <c r="P1298" s="39"/>
      <c r="Q1298" s="108"/>
    </row>
    <row r="1299" spans="1:17" s="17" customFormat="1" ht="15.75" outlineLevel="1">
      <c r="A1299" s="227"/>
      <c r="B1299" s="122" t="s">
        <v>1741</v>
      </c>
      <c r="C1299" s="13" t="s">
        <v>139</v>
      </c>
      <c r="D1299" s="111" t="s">
        <v>2652</v>
      </c>
      <c r="E1299" s="75">
        <f t="shared" si="36"/>
        <v>163</v>
      </c>
      <c r="F1299" s="39"/>
      <c r="G1299" s="12">
        <v>163</v>
      </c>
      <c r="H1299" s="53"/>
      <c r="I1299" s="189" t="s">
        <v>3407</v>
      </c>
      <c r="J1299" s="9"/>
      <c r="K1299" s="26" t="s">
        <v>20</v>
      </c>
      <c r="L1299" s="106">
        <v>6071072.2000000002</v>
      </c>
      <c r="M1299" s="14">
        <v>475625.27</v>
      </c>
      <c r="N1299" s="14">
        <v>6070988.2999999998</v>
      </c>
      <c r="O1299" s="107">
        <v>475764.87</v>
      </c>
      <c r="P1299" s="39"/>
      <c r="Q1299" s="108"/>
    </row>
    <row r="1300" spans="1:17" s="17" customFormat="1" ht="15.75" outlineLevel="1">
      <c r="A1300" s="227"/>
      <c r="B1300" s="122" t="s">
        <v>1742</v>
      </c>
      <c r="C1300" s="13" t="s">
        <v>1743</v>
      </c>
      <c r="D1300" s="111" t="s">
        <v>2652</v>
      </c>
      <c r="E1300" s="75">
        <f t="shared" si="36"/>
        <v>280</v>
      </c>
      <c r="F1300" s="39"/>
      <c r="G1300" s="12">
        <v>280</v>
      </c>
      <c r="H1300" s="53"/>
      <c r="I1300" s="189" t="s">
        <v>3407</v>
      </c>
      <c r="J1300" s="9"/>
      <c r="K1300" s="26" t="s">
        <v>20</v>
      </c>
      <c r="L1300" s="106">
        <v>6070952.7000000002</v>
      </c>
      <c r="M1300" s="14">
        <v>475706.56</v>
      </c>
      <c r="N1300" s="14">
        <v>6070788.5999999996</v>
      </c>
      <c r="O1300" s="107">
        <v>475480.28</v>
      </c>
      <c r="P1300" s="39"/>
      <c r="Q1300" s="108"/>
    </row>
    <row r="1301" spans="1:17" s="17" customFormat="1" ht="15.75" outlineLevel="1">
      <c r="A1301" s="227"/>
      <c r="B1301" s="122" t="s">
        <v>1744</v>
      </c>
      <c r="C1301" s="13" t="s">
        <v>239</v>
      </c>
      <c r="D1301" s="111" t="s">
        <v>2652</v>
      </c>
      <c r="E1301" s="75">
        <f t="shared" si="36"/>
        <v>242</v>
      </c>
      <c r="F1301" s="39"/>
      <c r="G1301" s="12">
        <v>242</v>
      </c>
      <c r="H1301" s="53"/>
      <c r="I1301" s="189" t="s">
        <v>3407</v>
      </c>
      <c r="J1301" s="9"/>
      <c r="K1301" s="26" t="s">
        <v>20</v>
      </c>
      <c r="L1301" s="106">
        <v>6070929.5999999996</v>
      </c>
      <c r="M1301" s="14">
        <v>475748.95</v>
      </c>
      <c r="N1301" s="14">
        <v>6070777.7000000002</v>
      </c>
      <c r="O1301" s="107">
        <v>475937.13</v>
      </c>
      <c r="P1301" s="39"/>
      <c r="Q1301" s="108"/>
    </row>
    <row r="1302" spans="1:17" s="17" customFormat="1" ht="15.75" outlineLevel="1">
      <c r="A1302" s="227"/>
      <c r="B1302" s="122" t="s">
        <v>1745</v>
      </c>
      <c r="C1302" s="13" t="s">
        <v>1746</v>
      </c>
      <c r="D1302" s="111" t="s">
        <v>2652</v>
      </c>
      <c r="E1302" s="75">
        <f t="shared" si="36"/>
        <v>184</v>
      </c>
      <c r="F1302" s="39"/>
      <c r="G1302" s="12">
        <v>184</v>
      </c>
      <c r="H1302" s="53"/>
      <c r="I1302" s="189" t="s">
        <v>3352</v>
      </c>
      <c r="J1302" s="9"/>
      <c r="K1302" s="26" t="s">
        <v>20</v>
      </c>
      <c r="L1302" s="106">
        <v>6070678.7999999998</v>
      </c>
      <c r="M1302" s="14">
        <v>475768.18</v>
      </c>
      <c r="N1302" s="14">
        <v>6070823</v>
      </c>
      <c r="O1302" s="107">
        <v>475882.36</v>
      </c>
      <c r="P1302" s="39"/>
      <c r="Q1302" s="108"/>
    </row>
    <row r="1303" spans="1:17" s="17" customFormat="1" ht="15.75" outlineLevel="1">
      <c r="A1303" s="227"/>
      <c r="B1303" s="122" t="s">
        <v>1747</v>
      </c>
      <c r="C1303" s="13" t="s">
        <v>1748</v>
      </c>
      <c r="D1303" s="111" t="s">
        <v>2652</v>
      </c>
      <c r="E1303" s="75">
        <f t="shared" si="36"/>
        <v>85</v>
      </c>
      <c r="F1303" s="39"/>
      <c r="G1303" s="12">
        <v>85</v>
      </c>
      <c r="H1303" s="53"/>
      <c r="I1303" s="43">
        <v>3</v>
      </c>
      <c r="J1303" s="9"/>
      <c r="K1303" s="26" t="s">
        <v>20</v>
      </c>
      <c r="L1303" s="106">
        <v>6070767.2999999998</v>
      </c>
      <c r="M1303" s="14">
        <v>475838.65</v>
      </c>
      <c r="N1303" s="14">
        <v>6070717.7999999998</v>
      </c>
      <c r="O1303" s="107">
        <v>475907.76</v>
      </c>
      <c r="P1303" s="39"/>
      <c r="Q1303" s="108"/>
    </row>
    <row r="1304" spans="1:17" s="17" customFormat="1" ht="15.75" outlineLevel="1">
      <c r="A1304" s="227"/>
      <c r="B1304" s="122" t="s">
        <v>1749</v>
      </c>
      <c r="C1304" s="13" t="s">
        <v>402</v>
      </c>
      <c r="D1304" s="111" t="s">
        <v>2652</v>
      </c>
      <c r="E1304" s="75">
        <f t="shared" si="36"/>
        <v>677</v>
      </c>
      <c r="F1304" s="39"/>
      <c r="G1304" s="12">
        <v>677</v>
      </c>
      <c r="H1304" s="53"/>
      <c r="I1304" s="189" t="s">
        <v>3418</v>
      </c>
      <c r="J1304" s="9"/>
      <c r="K1304" s="26" t="s">
        <v>20</v>
      </c>
      <c r="L1304" s="106">
        <v>6070843.9000000004</v>
      </c>
      <c r="M1304" s="14">
        <v>475630.03</v>
      </c>
      <c r="N1304" s="14">
        <v>6070517</v>
      </c>
      <c r="O1304" s="107">
        <v>475405.87</v>
      </c>
      <c r="P1304" s="39"/>
      <c r="Q1304" s="108"/>
    </row>
    <row r="1305" spans="1:17" s="17" customFormat="1" ht="15.75" outlineLevel="1">
      <c r="A1305" s="227"/>
      <c r="B1305" s="122" t="s">
        <v>1750</v>
      </c>
      <c r="C1305" s="13" t="s">
        <v>369</v>
      </c>
      <c r="D1305" s="111" t="s">
        <v>2652</v>
      </c>
      <c r="E1305" s="75">
        <f t="shared" si="36"/>
        <v>254</v>
      </c>
      <c r="F1305" s="39"/>
      <c r="G1305" s="12">
        <v>254</v>
      </c>
      <c r="H1305" s="53"/>
      <c r="I1305" s="189" t="s">
        <v>3407</v>
      </c>
      <c r="J1305" s="9"/>
      <c r="K1305" s="26" t="s">
        <v>20</v>
      </c>
      <c r="L1305" s="106">
        <v>6070835.2999999998</v>
      </c>
      <c r="M1305" s="14">
        <v>475634.69</v>
      </c>
      <c r="N1305" s="14">
        <v>6070661.5999999996</v>
      </c>
      <c r="O1305" s="107">
        <v>475452.65</v>
      </c>
      <c r="P1305" s="39"/>
      <c r="Q1305" s="108"/>
    </row>
    <row r="1306" spans="1:17" s="17" customFormat="1" ht="15.75" outlineLevel="1">
      <c r="A1306" s="227"/>
      <c r="B1306" s="122" t="s">
        <v>1751</v>
      </c>
      <c r="C1306" s="13" t="s">
        <v>1621</v>
      </c>
      <c r="D1306" s="111" t="s">
        <v>2652</v>
      </c>
      <c r="E1306" s="75">
        <f t="shared" si="36"/>
        <v>221</v>
      </c>
      <c r="F1306" s="39"/>
      <c r="G1306" s="12">
        <v>221</v>
      </c>
      <c r="H1306" s="53"/>
      <c r="I1306" s="43">
        <v>3</v>
      </c>
      <c r="J1306" s="9"/>
      <c r="K1306" s="26" t="s">
        <v>20</v>
      </c>
      <c r="L1306" s="106">
        <v>6070794.9000000004</v>
      </c>
      <c r="M1306" s="14">
        <v>475611.69</v>
      </c>
      <c r="N1306" s="14">
        <v>6070624.7999999998</v>
      </c>
      <c r="O1306" s="107">
        <v>475753.35</v>
      </c>
      <c r="P1306" s="39"/>
      <c r="Q1306" s="108"/>
    </row>
    <row r="1307" spans="1:17" s="17" customFormat="1" ht="15.75" outlineLevel="1">
      <c r="A1307" s="227"/>
      <c r="B1307" s="122" t="s">
        <v>1752</v>
      </c>
      <c r="C1307" s="13" t="s">
        <v>1753</v>
      </c>
      <c r="D1307" s="111" t="s">
        <v>2652</v>
      </c>
      <c r="E1307" s="75">
        <f t="shared" si="36"/>
        <v>193</v>
      </c>
      <c r="F1307" s="39"/>
      <c r="G1307" s="12">
        <v>193</v>
      </c>
      <c r="H1307" s="53"/>
      <c r="I1307" s="43">
        <v>3</v>
      </c>
      <c r="J1307" s="9"/>
      <c r="K1307" s="26" t="s">
        <v>20</v>
      </c>
      <c r="L1307" s="106">
        <v>6070752</v>
      </c>
      <c r="M1307" s="14">
        <v>475562.59</v>
      </c>
      <c r="N1307" s="14">
        <v>6070600.9000000004</v>
      </c>
      <c r="O1307" s="107">
        <v>475680.88</v>
      </c>
      <c r="P1307" s="39"/>
      <c r="Q1307" s="108"/>
    </row>
    <row r="1308" spans="1:17" s="17" customFormat="1" ht="15.75" outlineLevel="1">
      <c r="A1308" s="227"/>
      <c r="B1308" s="122" t="s">
        <v>1754</v>
      </c>
      <c r="C1308" s="13" t="s">
        <v>336</v>
      </c>
      <c r="D1308" s="111" t="s">
        <v>2652</v>
      </c>
      <c r="E1308" s="75">
        <f t="shared" si="36"/>
        <v>165</v>
      </c>
      <c r="F1308" s="39"/>
      <c r="G1308" s="12">
        <v>165</v>
      </c>
      <c r="H1308" s="53"/>
      <c r="I1308" s="43">
        <v>3</v>
      </c>
      <c r="J1308" s="9"/>
      <c r="K1308" s="26" t="s">
        <v>20</v>
      </c>
      <c r="L1308" s="106">
        <v>6070706.5999999996</v>
      </c>
      <c r="M1308" s="14">
        <v>475507.35</v>
      </c>
      <c r="N1308" s="14">
        <v>6070579.9000000004</v>
      </c>
      <c r="O1308" s="107">
        <v>475613.58</v>
      </c>
      <c r="P1308" s="39"/>
      <c r="Q1308" s="108"/>
    </row>
    <row r="1309" spans="1:17" s="17" customFormat="1" ht="15.75" outlineLevel="1">
      <c r="A1309" s="227"/>
      <c r="B1309" s="122" t="s">
        <v>1755</v>
      </c>
      <c r="C1309" s="13" t="s">
        <v>639</v>
      </c>
      <c r="D1309" s="111" t="s">
        <v>2652</v>
      </c>
      <c r="E1309" s="75">
        <f t="shared" si="36"/>
        <v>173</v>
      </c>
      <c r="F1309" s="39"/>
      <c r="G1309" s="12">
        <v>173</v>
      </c>
      <c r="H1309" s="53"/>
      <c r="I1309" s="43">
        <v>3</v>
      </c>
      <c r="J1309" s="9"/>
      <c r="K1309" s="26" t="s">
        <v>20</v>
      </c>
      <c r="L1309" s="106">
        <v>6070688.7000000002</v>
      </c>
      <c r="M1309" s="14">
        <v>475427.78</v>
      </c>
      <c r="N1309" s="14">
        <v>6070557.2000000002</v>
      </c>
      <c r="O1309" s="107">
        <v>475539.66</v>
      </c>
      <c r="P1309" s="39"/>
      <c r="Q1309" s="108"/>
    </row>
    <row r="1310" spans="1:17" s="17" customFormat="1" ht="15.75" outlineLevel="1">
      <c r="A1310" s="227"/>
      <c r="B1310" s="122" t="s">
        <v>1756</v>
      </c>
      <c r="C1310" s="13" t="s">
        <v>497</v>
      </c>
      <c r="D1310" s="111" t="s">
        <v>2652</v>
      </c>
      <c r="E1310" s="75">
        <f t="shared" si="36"/>
        <v>254</v>
      </c>
      <c r="F1310" s="39"/>
      <c r="G1310" s="12">
        <v>254</v>
      </c>
      <c r="H1310" s="53"/>
      <c r="I1310" s="189" t="s">
        <v>3407</v>
      </c>
      <c r="J1310" s="9"/>
      <c r="K1310" s="26" t="s">
        <v>20</v>
      </c>
      <c r="L1310" s="106">
        <v>6070614</v>
      </c>
      <c r="M1310" s="14">
        <v>475721.27</v>
      </c>
      <c r="N1310" s="14">
        <v>6070416.4000000004</v>
      </c>
      <c r="O1310" s="107">
        <v>475877.47</v>
      </c>
      <c r="P1310" s="39"/>
      <c r="Q1310" s="108"/>
    </row>
    <row r="1311" spans="1:17" s="17" customFormat="1" ht="15.75" outlineLevel="1">
      <c r="A1311" s="227"/>
      <c r="B1311" s="122" t="s">
        <v>1757</v>
      </c>
      <c r="C1311" s="13" t="s">
        <v>1561</v>
      </c>
      <c r="D1311" s="111" t="s">
        <v>2652</v>
      </c>
      <c r="E1311" s="75">
        <f t="shared" si="36"/>
        <v>254</v>
      </c>
      <c r="F1311" s="39"/>
      <c r="G1311" s="12">
        <v>254</v>
      </c>
      <c r="H1311" s="53"/>
      <c r="I1311" s="189" t="s">
        <v>3407</v>
      </c>
      <c r="J1311" s="9"/>
      <c r="K1311" s="26" t="s">
        <v>20</v>
      </c>
      <c r="L1311" s="106">
        <v>6070595.4000000004</v>
      </c>
      <c r="M1311" s="14">
        <v>475663.1</v>
      </c>
      <c r="N1311" s="14">
        <v>6070343.0999999996</v>
      </c>
      <c r="O1311" s="107">
        <v>475639.03</v>
      </c>
      <c r="P1311" s="39"/>
      <c r="Q1311" s="108"/>
    </row>
    <row r="1312" spans="1:17" s="17" customFormat="1" ht="15.75" outlineLevel="1">
      <c r="A1312" s="227"/>
      <c r="B1312" s="122" t="s">
        <v>1758</v>
      </c>
      <c r="C1312" s="13" t="s">
        <v>1759</v>
      </c>
      <c r="D1312" s="111" t="s">
        <v>2652</v>
      </c>
      <c r="E1312" s="75">
        <f t="shared" si="36"/>
        <v>290</v>
      </c>
      <c r="F1312" s="39"/>
      <c r="G1312" s="12">
        <v>290</v>
      </c>
      <c r="H1312" s="53"/>
      <c r="I1312" s="189" t="s">
        <v>3407</v>
      </c>
      <c r="J1312" s="9"/>
      <c r="K1312" s="26" t="s">
        <v>20</v>
      </c>
      <c r="L1312" s="106">
        <v>6070563.9000000004</v>
      </c>
      <c r="M1312" s="14">
        <v>475661.11</v>
      </c>
      <c r="N1312" s="14">
        <v>6070339.9000000004</v>
      </c>
      <c r="O1312" s="107">
        <v>475845.04</v>
      </c>
      <c r="P1312" s="39"/>
      <c r="Q1312" s="108"/>
    </row>
    <row r="1313" spans="1:17" s="17" customFormat="1" ht="15.75" outlineLevel="1">
      <c r="A1313" s="227"/>
      <c r="B1313" s="122" t="s">
        <v>1760</v>
      </c>
      <c r="C1313" s="13" t="s">
        <v>1761</v>
      </c>
      <c r="D1313" s="111" t="s">
        <v>2652</v>
      </c>
      <c r="E1313" s="75">
        <f t="shared" si="36"/>
        <v>218</v>
      </c>
      <c r="F1313" s="39"/>
      <c r="G1313" s="12">
        <v>218</v>
      </c>
      <c r="H1313" s="53"/>
      <c r="I1313" s="189" t="s">
        <v>3407</v>
      </c>
      <c r="J1313" s="9"/>
      <c r="K1313" s="26" t="s">
        <v>20</v>
      </c>
      <c r="L1313" s="106">
        <v>6070466.5</v>
      </c>
      <c r="M1313" s="14">
        <v>475650.33</v>
      </c>
      <c r="N1313" s="14">
        <v>6070299.2000000002</v>
      </c>
      <c r="O1313" s="107">
        <v>475789.41</v>
      </c>
      <c r="P1313" s="39"/>
      <c r="Q1313" s="108"/>
    </row>
    <row r="1314" spans="1:17" s="17" customFormat="1" ht="15.75" outlineLevel="1">
      <c r="A1314" s="227"/>
      <c r="B1314" s="122" t="s">
        <v>1762</v>
      </c>
      <c r="C1314" s="13" t="s">
        <v>1763</v>
      </c>
      <c r="D1314" s="111" t="s">
        <v>2652</v>
      </c>
      <c r="E1314" s="75">
        <f t="shared" si="36"/>
        <v>199</v>
      </c>
      <c r="F1314" s="39"/>
      <c r="G1314" s="12">
        <v>199</v>
      </c>
      <c r="H1314" s="53"/>
      <c r="I1314" s="189" t="s">
        <v>3407</v>
      </c>
      <c r="J1314" s="9"/>
      <c r="K1314" s="26" t="s">
        <v>20</v>
      </c>
      <c r="L1314" s="106">
        <v>6070573.9000000004</v>
      </c>
      <c r="M1314" s="14">
        <v>475594.69</v>
      </c>
      <c r="N1314" s="14">
        <v>6070376.0999999996</v>
      </c>
      <c r="O1314" s="107">
        <v>475572.44</v>
      </c>
      <c r="P1314" s="39"/>
      <c r="Q1314" s="108"/>
    </row>
    <row r="1315" spans="1:17" s="17" customFormat="1" ht="15.75" outlineLevel="1">
      <c r="A1315" s="227"/>
      <c r="B1315" s="122" t="s">
        <v>1764</v>
      </c>
      <c r="C1315" s="13" t="s">
        <v>466</v>
      </c>
      <c r="D1315" s="111" t="s">
        <v>2652</v>
      </c>
      <c r="E1315" s="75">
        <f t="shared" si="36"/>
        <v>162</v>
      </c>
      <c r="F1315" s="39"/>
      <c r="G1315" s="12">
        <v>162</v>
      </c>
      <c r="H1315" s="53"/>
      <c r="I1315" s="189" t="s">
        <v>3407</v>
      </c>
      <c r="J1315" s="9"/>
      <c r="K1315" s="26" t="s">
        <v>20</v>
      </c>
      <c r="L1315" s="106">
        <v>6070552.2999999998</v>
      </c>
      <c r="M1315" s="14">
        <v>475523.85</v>
      </c>
      <c r="N1315" s="14">
        <v>6070391.5</v>
      </c>
      <c r="O1315" s="107">
        <v>475511.25</v>
      </c>
      <c r="P1315" s="39"/>
      <c r="Q1315" s="108"/>
    </row>
    <row r="1316" spans="1:17" s="17" customFormat="1" ht="15.75" outlineLevel="1">
      <c r="A1316" s="227"/>
      <c r="B1316" s="122" t="s">
        <v>1765</v>
      </c>
      <c r="C1316" s="13" t="s">
        <v>94</v>
      </c>
      <c r="D1316" s="111" t="s">
        <v>2652</v>
      </c>
      <c r="E1316" s="75">
        <f t="shared" si="36"/>
        <v>244</v>
      </c>
      <c r="F1316" s="39"/>
      <c r="G1316" s="12">
        <v>244</v>
      </c>
      <c r="H1316" s="53"/>
      <c r="I1316" s="189" t="s">
        <v>3407</v>
      </c>
      <c r="J1316" s="9"/>
      <c r="K1316" s="26" t="s">
        <v>20</v>
      </c>
      <c r="L1316" s="106">
        <v>6070528.5999999996</v>
      </c>
      <c r="M1316" s="14">
        <v>475448.9</v>
      </c>
      <c r="N1316" s="14">
        <v>6070285.7999999998</v>
      </c>
      <c r="O1316" s="107">
        <v>475431.53</v>
      </c>
      <c r="P1316" s="39"/>
      <c r="Q1316" s="108"/>
    </row>
    <row r="1317" spans="1:17" s="17" customFormat="1" ht="15.75" outlineLevel="1">
      <c r="A1317" s="227"/>
      <c r="B1317" s="122" t="s">
        <v>1766</v>
      </c>
      <c r="C1317" s="13" t="s">
        <v>1767</v>
      </c>
      <c r="D1317" s="111" t="s">
        <v>2652</v>
      </c>
      <c r="E1317" s="75">
        <f t="shared" si="36"/>
        <v>494</v>
      </c>
      <c r="F1317" s="39"/>
      <c r="G1317" s="12">
        <v>494</v>
      </c>
      <c r="H1317" s="53"/>
      <c r="I1317" s="43">
        <v>3</v>
      </c>
      <c r="J1317" s="9"/>
      <c r="K1317" s="26" t="s">
        <v>73</v>
      </c>
      <c r="L1317" s="106">
        <v>6070681.0999999996</v>
      </c>
      <c r="M1317" s="14">
        <v>475419.31</v>
      </c>
      <c r="N1317" s="14">
        <v>6070189.2999999998</v>
      </c>
      <c r="O1317" s="107">
        <v>475377.5</v>
      </c>
      <c r="P1317" s="39"/>
      <c r="Q1317" s="108"/>
    </row>
    <row r="1318" spans="1:17" s="17" customFormat="1" ht="15.75" outlineLevel="1">
      <c r="A1318" s="227"/>
      <c r="B1318" s="122" t="s">
        <v>1768</v>
      </c>
      <c r="C1318" s="13" t="s">
        <v>1769</v>
      </c>
      <c r="D1318" s="111" t="s">
        <v>2939</v>
      </c>
      <c r="E1318" s="75">
        <f t="shared" si="36"/>
        <v>2246</v>
      </c>
      <c r="F1318" s="39"/>
      <c r="G1318" s="12">
        <v>2246</v>
      </c>
      <c r="H1318" s="53"/>
      <c r="I1318" s="43">
        <v>4.5</v>
      </c>
      <c r="J1318" s="9">
        <v>10</v>
      </c>
      <c r="K1318" s="26" t="s">
        <v>20</v>
      </c>
      <c r="L1318" s="106">
        <v>6069375.75</v>
      </c>
      <c r="M1318" s="14">
        <v>474542.45</v>
      </c>
      <c r="N1318" s="14">
        <v>6070472.1399999997</v>
      </c>
      <c r="O1318" s="107">
        <v>475990.59</v>
      </c>
      <c r="P1318" s="39" t="s">
        <v>2048</v>
      </c>
      <c r="Q1318" s="108">
        <v>440053184556</v>
      </c>
    </row>
    <row r="1319" spans="1:17" s="17" customFormat="1" ht="15.75" outlineLevel="1">
      <c r="A1319" s="227"/>
      <c r="B1319" s="122" t="s">
        <v>1770</v>
      </c>
      <c r="C1319" s="13" t="s">
        <v>1771</v>
      </c>
      <c r="D1319" s="111" t="s">
        <v>2652</v>
      </c>
      <c r="E1319" s="75">
        <f t="shared" si="36"/>
        <v>137</v>
      </c>
      <c r="F1319" s="39"/>
      <c r="G1319" s="12">
        <v>137</v>
      </c>
      <c r="H1319" s="53"/>
      <c r="I1319" s="189" t="s">
        <v>3407</v>
      </c>
      <c r="J1319" s="9"/>
      <c r="K1319" s="26" t="s">
        <v>20</v>
      </c>
      <c r="L1319" s="106">
        <v>6070636</v>
      </c>
      <c r="M1319" s="14">
        <v>475366.69</v>
      </c>
      <c r="N1319" s="14">
        <v>6070768.5999999996</v>
      </c>
      <c r="O1319" s="107">
        <v>475334.09</v>
      </c>
      <c r="P1319" s="39"/>
      <c r="Q1319" s="108"/>
    </row>
    <row r="1320" spans="1:17" s="17" customFormat="1" ht="15.75" outlineLevel="1">
      <c r="A1320" s="227"/>
      <c r="B1320" s="122" t="s">
        <v>1772</v>
      </c>
      <c r="C1320" s="13" t="s">
        <v>1773</v>
      </c>
      <c r="D1320" s="111" t="s">
        <v>2652</v>
      </c>
      <c r="E1320" s="75">
        <f t="shared" si="36"/>
        <v>162</v>
      </c>
      <c r="F1320" s="39"/>
      <c r="G1320" s="12">
        <v>162</v>
      </c>
      <c r="H1320" s="53"/>
      <c r="I1320" s="189" t="s">
        <v>3407</v>
      </c>
      <c r="J1320" s="9"/>
      <c r="K1320" s="26" t="s">
        <v>20</v>
      </c>
      <c r="L1320" s="106">
        <v>6070666.5999999996</v>
      </c>
      <c r="M1320" s="14">
        <v>475357.99</v>
      </c>
      <c r="N1320" s="14">
        <v>6070698.7999999998</v>
      </c>
      <c r="O1320" s="107">
        <v>475233.29</v>
      </c>
      <c r="P1320" s="39"/>
      <c r="Q1320" s="108"/>
    </row>
    <row r="1321" spans="1:17" s="17" customFormat="1" ht="15.75" outlineLevel="1">
      <c r="A1321" s="227"/>
      <c r="B1321" s="122" t="s">
        <v>1774</v>
      </c>
      <c r="C1321" s="13" t="s">
        <v>1775</v>
      </c>
      <c r="D1321" s="111" t="s">
        <v>2652</v>
      </c>
      <c r="E1321" s="75">
        <f t="shared" si="36"/>
        <v>257</v>
      </c>
      <c r="F1321" s="39"/>
      <c r="G1321" s="12">
        <v>257</v>
      </c>
      <c r="H1321" s="53"/>
      <c r="I1321" s="189" t="s">
        <v>3418</v>
      </c>
      <c r="J1321" s="9"/>
      <c r="K1321" s="26" t="s">
        <v>20</v>
      </c>
      <c r="L1321" s="106">
        <v>6070585.5</v>
      </c>
      <c r="M1321" s="14">
        <v>475309.25</v>
      </c>
      <c r="N1321" s="14">
        <v>6070350.2999999998</v>
      </c>
      <c r="O1321" s="107">
        <v>475350.19</v>
      </c>
      <c r="P1321" s="39"/>
      <c r="Q1321" s="108"/>
    </row>
    <row r="1322" spans="1:17" s="17" customFormat="1" ht="15.75" outlineLevel="1">
      <c r="A1322" s="227"/>
      <c r="B1322" s="122" t="s">
        <v>1776</v>
      </c>
      <c r="C1322" s="13" t="s">
        <v>1142</v>
      </c>
      <c r="D1322" s="111" t="s">
        <v>2652</v>
      </c>
      <c r="E1322" s="75">
        <f t="shared" si="36"/>
        <v>155</v>
      </c>
      <c r="F1322" s="39"/>
      <c r="G1322" s="12">
        <v>155</v>
      </c>
      <c r="H1322" s="53"/>
      <c r="I1322" s="189" t="s">
        <v>3407</v>
      </c>
      <c r="J1322" s="9"/>
      <c r="K1322" s="26" t="s">
        <v>20</v>
      </c>
      <c r="L1322" s="106">
        <v>6070547.0999999996</v>
      </c>
      <c r="M1322" s="14">
        <v>475210.54</v>
      </c>
      <c r="N1322" s="14">
        <v>6070697</v>
      </c>
      <c r="O1322" s="107">
        <v>475173.66</v>
      </c>
      <c r="P1322" s="39"/>
      <c r="Q1322" s="108"/>
    </row>
    <row r="1323" spans="1:17" s="17" customFormat="1" ht="15.75" outlineLevel="1">
      <c r="A1323" s="227"/>
      <c r="B1323" s="122" t="s">
        <v>1777</v>
      </c>
      <c r="C1323" s="13" t="s">
        <v>692</v>
      </c>
      <c r="D1323" s="111" t="s">
        <v>2652</v>
      </c>
      <c r="E1323" s="75">
        <f t="shared" si="36"/>
        <v>315</v>
      </c>
      <c r="F1323" s="39"/>
      <c r="G1323" s="12">
        <v>315</v>
      </c>
      <c r="H1323" s="53"/>
      <c r="I1323" s="189" t="s">
        <v>3426</v>
      </c>
      <c r="J1323" s="9"/>
      <c r="K1323" s="26" t="s">
        <v>20</v>
      </c>
      <c r="L1323" s="106">
        <v>6070567.5999999996</v>
      </c>
      <c r="M1323" s="14">
        <v>475204.33</v>
      </c>
      <c r="N1323" s="14">
        <v>6070663</v>
      </c>
      <c r="O1323" s="107">
        <v>474991.63</v>
      </c>
      <c r="P1323" s="39"/>
      <c r="Q1323" s="108"/>
    </row>
    <row r="1324" spans="1:17" s="17" customFormat="1" ht="15.75" outlineLevel="1">
      <c r="A1324" s="227"/>
      <c r="B1324" s="122" t="s">
        <v>1778</v>
      </c>
      <c r="C1324" s="13" t="s">
        <v>1779</v>
      </c>
      <c r="D1324" s="111" t="s">
        <v>2652</v>
      </c>
      <c r="E1324" s="75">
        <f t="shared" si="36"/>
        <v>114</v>
      </c>
      <c r="F1324" s="39"/>
      <c r="G1324" s="12">
        <v>114</v>
      </c>
      <c r="H1324" s="53"/>
      <c r="I1324" s="189" t="s">
        <v>3407</v>
      </c>
      <c r="J1324" s="9"/>
      <c r="K1324" s="26" t="s">
        <v>20</v>
      </c>
      <c r="L1324" s="106">
        <v>6070562.0999999996</v>
      </c>
      <c r="M1324" s="14">
        <v>475143.41</v>
      </c>
      <c r="N1324" s="14">
        <v>6070672.2999999998</v>
      </c>
      <c r="O1324" s="107">
        <v>475116.09</v>
      </c>
      <c r="P1324" s="39"/>
      <c r="Q1324" s="108"/>
    </row>
    <row r="1325" spans="1:17" s="17" customFormat="1" ht="15.75" outlineLevel="1">
      <c r="A1325" s="227"/>
      <c r="B1325" s="122" t="s">
        <v>1780</v>
      </c>
      <c r="C1325" s="13" t="s">
        <v>237</v>
      </c>
      <c r="D1325" s="111" t="s">
        <v>2652</v>
      </c>
      <c r="E1325" s="75">
        <f t="shared" si="36"/>
        <v>203</v>
      </c>
      <c r="F1325" s="39"/>
      <c r="G1325" s="12">
        <v>203</v>
      </c>
      <c r="H1325" s="53"/>
      <c r="I1325" s="189" t="s">
        <v>3407</v>
      </c>
      <c r="J1325" s="9"/>
      <c r="K1325" s="26" t="s">
        <v>20</v>
      </c>
      <c r="L1325" s="106">
        <v>6070455.5999999996</v>
      </c>
      <c r="M1325" s="14">
        <v>475105.12</v>
      </c>
      <c r="N1325" s="14">
        <v>6070653.5</v>
      </c>
      <c r="O1325" s="107">
        <v>475057.91</v>
      </c>
      <c r="P1325" s="39"/>
      <c r="Q1325" s="108"/>
    </row>
    <row r="1326" spans="1:17" s="17" customFormat="1" ht="15.75" outlineLevel="1">
      <c r="A1326" s="227"/>
      <c r="B1326" s="122" t="s">
        <v>1781</v>
      </c>
      <c r="C1326" s="13" t="s">
        <v>796</v>
      </c>
      <c r="D1326" s="111" t="s">
        <v>2652</v>
      </c>
      <c r="E1326" s="75">
        <f t="shared" si="36"/>
        <v>260</v>
      </c>
      <c r="F1326" s="39"/>
      <c r="G1326" s="12">
        <v>260</v>
      </c>
      <c r="H1326" s="53"/>
      <c r="I1326" s="189" t="s">
        <v>3407</v>
      </c>
      <c r="J1326" s="9"/>
      <c r="K1326" s="26" t="s">
        <v>20</v>
      </c>
      <c r="L1326" s="106">
        <v>6070456.5999999996</v>
      </c>
      <c r="M1326" s="14">
        <v>475145.41</v>
      </c>
      <c r="N1326" s="14">
        <v>6070290.2999999998</v>
      </c>
      <c r="O1326" s="107">
        <v>475230.53</v>
      </c>
      <c r="P1326" s="39"/>
      <c r="Q1326" s="108"/>
    </row>
    <row r="1327" spans="1:17" s="17" customFormat="1" ht="15.75" outlineLevel="1">
      <c r="A1327" s="227"/>
      <c r="B1327" s="122" t="s">
        <v>1782</v>
      </c>
      <c r="C1327" s="13" t="s">
        <v>876</v>
      </c>
      <c r="D1327" s="111" t="s">
        <v>2652</v>
      </c>
      <c r="E1327" s="75">
        <f t="shared" si="36"/>
        <v>145</v>
      </c>
      <c r="F1327" s="39"/>
      <c r="G1327" s="12">
        <v>145</v>
      </c>
      <c r="H1327" s="53"/>
      <c r="I1327" s="189" t="s">
        <v>3407</v>
      </c>
      <c r="J1327" s="9"/>
      <c r="K1327" s="26" t="s">
        <v>20</v>
      </c>
      <c r="L1327" s="106">
        <v>6070391.4000000004</v>
      </c>
      <c r="M1327" s="14">
        <v>475142.47</v>
      </c>
      <c r="N1327" s="14">
        <v>6070288.5999999996</v>
      </c>
      <c r="O1327" s="107">
        <v>475182.31</v>
      </c>
      <c r="P1327" s="39"/>
      <c r="Q1327" s="108"/>
    </row>
    <row r="1328" spans="1:17" s="17" customFormat="1" ht="15.75" outlineLevel="1">
      <c r="A1328" s="227"/>
      <c r="B1328" s="122" t="s">
        <v>1783</v>
      </c>
      <c r="C1328" s="13" t="s">
        <v>119</v>
      </c>
      <c r="D1328" s="111" t="s">
        <v>2652</v>
      </c>
      <c r="E1328" s="75">
        <f t="shared" si="36"/>
        <v>52</v>
      </c>
      <c r="F1328" s="39"/>
      <c r="G1328" s="12">
        <v>52</v>
      </c>
      <c r="H1328" s="53"/>
      <c r="I1328" s="189" t="s">
        <v>3407</v>
      </c>
      <c r="J1328" s="9"/>
      <c r="K1328" s="26" t="s">
        <v>20</v>
      </c>
      <c r="L1328" s="106">
        <v>6069987.5</v>
      </c>
      <c r="M1328" s="14">
        <v>474046.28</v>
      </c>
      <c r="N1328" s="14">
        <v>6070039.0999999996</v>
      </c>
      <c r="O1328" s="107">
        <v>474051.36</v>
      </c>
      <c r="P1328" s="39"/>
      <c r="Q1328" s="108"/>
    </row>
    <row r="1329" spans="1:17" s="17" customFormat="1" ht="15.75" outlineLevel="1">
      <c r="A1329" s="227"/>
      <c r="B1329" s="122" t="s">
        <v>1784</v>
      </c>
      <c r="C1329" s="13" t="s">
        <v>878</v>
      </c>
      <c r="D1329" s="111" t="s">
        <v>2652</v>
      </c>
      <c r="E1329" s="75">
        <f t="shared" si="36"/>
        <v>277</v>
      </c>
      <c r="F1329" s="39"/>
      <c r="G1329" s="12">
        <v>277</v>
      </c>
      <c r="H1329" s="53"/>
      <c r="I1329" s="189" t="s">
        <v>3407</v>
      </c>
      <c r="J1329" s="9"/>
      <c r="K1329" s="26" t="s">
        <v>20</v>
      </c>
      <c r="L1329" s="106">
        <v>6070400.7999999998</v>
      </c>
      <c r="M1329" s="14">
        <v>474997.01</v>
      </c>
      <c r="N1329" s="14">
        <v>6070671.4000000004</v>
      </c>
      <c r="O1329" s="107">
        <v>474939.15</v>
      </c>
      <c r="P1329" s="39"/>
      <c r="Q1329" s="108"/>
    </row>
    <row r="1330" spans="1:17" s="17" customFormat="1" ht="15.75" outlineLevel="1">
      <c r="A1330" s="227"/>
      <c r="B1330" s="122" t="s">
        <v>1785</v>
      </c>
      <c r="C1330" s="13" t="s">
        <v>1786</v>
      </c>
      <c r="D1330" s="111" t="s">
        <v>2652</v>
      </c>
      <c r="E1330" s="75">
        <f t="shared" si="36"/>
        <v>280</v>
      </c>
      <c r="F1330" s="39"/>
      <c r="G1330" s="12">
        <v>280</v>
      </c>
      <c r="H1330" s="53"/>
      <c r="I1330" s="43">
        <v>3.5</v>
      </c>
      <c r="J1330" s="9">
        <v>7</v>
      </c>
      <c r="K1330" s="26" t="s">
        <v>2058</v>
      </c>
      <c r="L1330" s="106">
        <v>6070389.9500000002</v>
      </c>
      <c r="M1330" s="14">
        <v>474895.54</v>
      </c>
      <c r="N1330" s="14">
        <v>6070663.71</v>
      </c>
      <c r="O1330" s="107">
        <v>474837.38</v>
      </c>
      <c r="P1330" s="39" t="s">
        <v>2279</v>
      </c>
      <c r="Q1330" s="108">
        <v>440053096856</v>
      </c>
    </row>
    <row r="1331" spans="1:17" s="17" customFormat="1" ht="15.75" outlineLevel="1">
      <c r="A1331" s="227"/>
      <c r="B1331" s="122" t="s">
        <v>1787</v>
      </c>
      <c r="C1331" s="13" t="s">
        <v>754</v>
      </c>
      <c r="D1331" s="111" t="s">
        <v>2652</v>
      </c>
      <c r="E1331" s="75">
        <f t="shared" si="36"/>
        <v>328</v>
      </c>
      <c r="F1331" s="39"/>
      <c r="G1331" s="12">
        <v>328</v>
      </c>
      <c r="H1331" s="53"/>
      <c r="I1331" s="189" t="s">
        <v>3407</v>
      </c>
      <c r="J1331" s="9"/>
      <c r="K1331" s="26" t="s">
        <v>20</v>
      </c>
      <c r="L1331" s="106">
        <v>6070295.0999999996</v>
      </c>
      <c r="M1331" s="14">
        <v>474858.41</v>
      </c>
      <c r="N1331" s="14">
        <v>6070615</v>
      </c>
      <c r="O1331" s="107">
        <v>474783.76</v>
      </c>
      <c r="P1331" s="39"/>
      <c r="Q1331" s="108"/>
    </row>
    <row r="1332" spans="1:17" s="17" customFormat="1" ht="15.75" outlineLevel="1">
      <c r="A1332" s="227"/>
      <c r="B1332" s="122" t="s">
        <v>1788</v>
      </c>
      <c r="C1332" s="13" t="s">
        <v>1789</v>
      </c>
      <c r="D1332" s="111" t="s">
        <v>2652</v>
      </c>
      <c r="E1332" s="75">
        <f t="shared" si="36"/>
        <v>185</v>
      </c>
      <c r="F1332" s="39"/>
      <c r="G1332" s="12">
        <v>185</v>
      </c>
      <c r="H1332" s="53"/>
      <c r="I1332" s="189" t="s">
        <v>3407</v>
      </c>
      <c r="J1332" s="9"/>
      <c r="K1332" s="26" t="s">
        <v>20</v>
      </c>
      <c r="L1332" s="106">
        <v>6070393</v>
      </c>
      <c r="M1332" s="14">
        <v>474785.63</v>
      </c>
      <c r="N1332" s="14">
        <v>6070573.5999999996</v>
      </c>
      <c r="O1332" s="107">
        <v>474743.79</v>
      </c>
      <c r="P1332" s="39"/>
      <c r="Q1332" s="108"/>
    </row>
    <row r="1333" spans="1:17" s="17" customFormat="1" ht="15.75" outlineLevel="1">
      <c r="A1333" s="227"/>
      <c r="B1333" s="122" t="s">
        <v>1790</v>
      </c>
      <c r="C1333" s="13" t="s">
        <v>708</v>
      </c>
      <c r="D1333" s="111" t="s">
        <v>2652</v>
      </c>
      <c r="E1333" s="75">
        <f t="shared" si="36"/>
        <v>113</v>
      </c>
      <c r="F1333" s="39"/>
      <c r="G1333" s="12">
        <v>113</v>
      </c>
      <c r="H1333" s="53"/>
      <c r="I1333" s="189" t="s">
        <v>3407</v>
      </c>
      <c r="J1333" s="9"/>
      <c r="K1333" s="26" t="s">
        <v>20</v>
      </c>
      <c r="L1333" s="106">
        <v>6070420.2000000002</v>
      </c>
      <c r="M1333" s="14">
        <v>474717.73</v>
      </c>
      <c r="N1333" s="14">
        <v>6070531.2000000002</v>
      </c>
      <c r="O1333" s="107">
        <v>474695.6</v>
      </c>
      <c r="P1333" s="39"/>
      <c r="Q1333" s="108"/>
    </row>
    <row r="1334" spans="1:17" s="17" customFormat="1" ht="15.75" outlineLevel="1">
      <c r="A1334" s="227"/>
      <c r="B1334" s="122" t="s">
        <v>1791</v>
      </c>
      <c r="C1334" s="13" t="s">
        <v>1542</v>
      </c>
      <c r="D1334" s="111" t="s">
        <v>2652</v>
      </c>
      <c r="E1334" s="75">
        <f t="shared" si="36"/>
        <v>128</v>
      </c>
      <c r="F1334" s="39"/>
      <c r="G1334" s="12">
        <v>128</v>
      </c>
      <c r="H1334" s="53"/>
      <c r="I1334" s="189" t="s">
        <v>3407</v>
      </c>
      <c r="J1334" s="9"/>
      <c r="K1334" s="26" t="s">
        <v>73</v>
      </c>
      <c r="L1334" s="106">
        <v>6070381.5</v>
      </c>
      <c r="M1334" s="14">
        <v>474838.7</v>
      </c>
      <c r="N1334" s="14">
        <v>6070420.2000000002</v>
      </c>
      <c r="O1334" s="107">
        <v>474717.73</v>
      </c>
      <c r="P1334" s="39"/>
      <c r="Q1334" s="108"/>
    </row>
    <row r="1335" spans="1:17" s="17" customFormat="1" ht="15.75" outlineLevel="1">
      <c r="A1335" s="227"/>
      <c r="B1335" s="122" t="s">
        <v>1792</v>
      </c>
      <c r="C1335" s="13" t="s">
        <v>44</v>
      </c>
      <c r="D1335" s="111" t="s">
        <v>2652</v>
      </c>
      <c r="E1335" s="75">
        <f t="shared" si="36"/>
        <v>342</v>
      </c>
      <c r="F1335" s="39"/>
      <c r="G1335" s="12">
        <v>342</v>
      </c>
      <c r="H1335" s="53"/>
      <c r="I1335" s="189" t="s">
        <v>3407</v>
      </c>
      <c r="J1335" s="9"/>
      <c r="K1335" s="26" t="s">
        <v>20</v>
      </c>
      <c r="L1335" s="106">
        <v>6070262.2999999998</v>
      </c>
      <c r="M1335" s="14">
        <v>474733.75</v>
      </c>
      <c r="N1335" s="14">
        <v>6070217.2000000002</v>
      </c>
      <c r="O1335" s="107">
        <v>475020.38</v>
      </c>
      <c r="P1335" s="39"/>
      <c r="Q1335" s="108"/>
    </row>
    <row r="1336" spans="1:17" s="17" customFormat="1" ht="15.75" outlineLevel="1">
      <c r="A1336" s="227"/>
      <c r="B1336" s="122" t="s">
        <v>1793</v>
      </c>
      <c r="C1336" s="13" t="s">
        <v>662</v>
      </c>
      <c r="D1336" s="111" t="s">
        <v>2652</v>
      </c>
      <c r="E1336" s="75">
        <f t="shared" si="36"/>
        <v>109</v>
      </c>
      <c r="F1336" s="39"/>
      <c r="G1336" s="12">
        <v>109</v>
      </c>
      <c r="H1336" s="53"/>
      <c r="I1336" s="189" t="s">
        <v>3407</v>
      </c>
      <c r="J1336" s="9"/>
      <c r="K1336" s="26" t="s">
        <v>20</v>
      </c>
      <c r="L1336" s="106">
        <v>6070217.2000000002</v>
      </c>
      <c r="M1336" s="14">
        <v>475020.38</v>
      </c>
      <c r="N1336" s="14">
        <v>6070108.7999999998</v>
      </c>
      <c r="O1336" s="107">
        <v>475032.13</v>
      </c>
      <c r="P1336" s="39"/>
      <c r="Q1336" s="108"/>
    </row>
    <row r="1337" spans="1:17" s="17" customFormat="1" ht="15.75" outlineLevel="1">
      <c r="A1337" s="227"/>
      <c r="B1337" s="122" t="s">
        <v>1794</v>
      </c>
      <c r="C1337" s="13" t="s">
        <v>1570</v>
      </c>
      <c r="D1337" s="111" t="s">
        <v>2652</v>
      </c>
      <c r="E1337" s="75">
        <f t="shared" si="36"/>
        <v>93</v>
      </c>
      <c r="F1337" s="39"/>
      <c r="G1337" s="12">
        <v>93</v>
      </c>
      <c r="H1337" s="53"/>
      <c r="I1337" s="189" t="s">
        <v>3407</v>
      </c>
      <c r="J1337" s="9"/>
      <c r="K1337" s="26" t="s">
        <v>20</v>
      </c>
      <c r="L1337" s="106">
        <v>6070213.5</v>
      </c>
      <c r="M1337" s="14">
        <v>474966.18</v>
      </c>
      <c r="N1337" s="14">
        <v>6070121</v>
      </c>
      <c r="O1337" s="107">
        <v>474974.51</v>
      </c>
      <c r="P1337" s="39"/>
      <c r="Q1337" s="108"/>
    </row>
    <row r="1338" spans="1:17" s="17" customFormat="1" ht="15.75" outlineLevel="1">
      <c r="A1338" s="227"/>
      <c r="B1338" s="122" t="s">
        <v>1795</v>
      </c>
      <c r="C1338" s="13" t="s">
        <v>1796</v>
      </c>
      <c r="D1338" s="111" t="s">
        <v>2652</v>
      </c>
      <c r="E1338" s="75">
        <f t="shared" si="36"/>
        <v>94</v>
      </c>
      <c r="F1338" s="39"/>
      <c r="G1338" s="12">
        <v>94</v>
      </c>
      <c r="H1338" s="53"/>
      <c r="I1338" s="189" t="s">
        <v>3407</v>
      </c>
      <c r="J1338" s="9"/>
      <c r="K1338" s="26" t="s">
        <v>73</v>
      </c>
      <c r="L1338" s="106">
        <v>6070208.5999999996</v>
      </c>
      <c r="M1338" s="14">
        <v>474910.51</v>
      </c>
      <c r="N1338" s="14">
        <v>6070114.7000000002</v>
      </c>
      <c r="O1338" s="107">
        <v>474917.88</v>
      </c>
      <c r="P1338" s="39"/>
      <c r="Q1338" s="108"/>
    </row>
    <row r="1339" spans="1:17" s="17" customFormat="1" ht="15.75" outlineLevel="1">
      <c r="A1339" s="227"/>
      <c r="B1339" s="122" t="s">
        <v>1797</v>
      </c>
      <c r="C1339" s="13" t="s">
        <v>1798</v>
      </c>
      <c r="D1339" s="111" t="s">
        <v>2652</v>
      </c>
      <c r="E1339" s="75">
        <f t="shared" si="36"/>
        <v>275</v>
      </c>
      <c r="F1339" s="39"/>
      <c r="G1339" s="12">
        <v>275</v>
      </c>
      <c r="H1339" s="53"/>
      <c r="I1339" s="189" t="s">
        <v>3407</v>
      </c>
      <c r="J1339" s="9"/>
      <c r="K1339" s="26" t="s">
        <v>20</v>
      </c>
      <c r="L1339" s="106">
        <v>6070246.2000000002</v>
      </c>
      <c r="M1339" s="14">
        <v>474745.56</v>
      </c>
      <c r="N1339" s="14">
        <v>6070278.9000000004</v>
      </c>
      <c r="O1339" s="107">
        <v>475018.8</v>
      </c>
      <c r="P1339" s="39"/>
      <c r="Q1339" s="108"/>
    </row>
    <row r="1340" spans="1:17" s="17" customFormat="1" ht="15.75" outlineLevel="1">
      <c r="A1340" s="227"/>
      <c r="B1340" s="122" t="s">
        <v>1799</v>
      </c>
      <c r="C1340" s="13" t="s">
        <v>1800</v>
      </c>
      <c r="D1340" s="111" t="s">
        <v>2652</v>
      </c>
      <c r="E1340" s="75">
        <f t="shared" si="36"/>
        <v>189</v>
      </c>
      <c r="F1340" s="39"/>
      <c r="G1340" s="12">
        <v>189</v>
      </c>
      <c r="H1340" s="53"/>
      <c r="I1340" s="189" t="s">
        <v>3407</v>
      </c>
      <c r="J1340" s="9"/>
      <c r="K1340" s="26" t="s">
        <v>20</v>
      </c>
      <c r="L1340" s="106">
        <v>6070260.0999999996</v>
      </c>
      <c r="M1340" s="14">
        <v>474658.14</v>
      </c>
      <c r="N1340" s="14">
        <v>6070445</v>
      </c>
      <c r="O1340" s="107">
        <v>474622.38</v>
      </c>
      <c r="P1340" s="39"/>
      <c r="Q1340" s="108"/>
    </row>
    <row r="1341" spans="1:17" s="17" customFormat="1" ht="15.75" outlineLevel="1">
      <c r="A1341" s="227"/>
      <c r="B1341" s="122" t="s">
        <v>1801</v>
      </c>
      <c r="C1341" s="13" t="s">
        <v>1802</v>
      </c>
      <c r="D1341" s="111" t="s">
        <v>2652</v>
      </c>
      <c r="E1341" s="75">
        <f t="shared" si="36"/>
        <v>161</v>
      </c>
      <c r="F1341" s="39"/>
      <c r="G1341" s="12">
        <v>161</v>
      </c>
      <c r="H1341" s="53"/>
      <c r="I1341" s="189" t="s">
        <v>3407</v>
      </c>
      <c r="J1341" s="9"/>
      <c r="K1341" s="26" t="s">
        <v>20</v>
      </c>
      <c r="L1341" s="106">
        <v>6070265.4000000004</v>
      </c>
      <c r="M1341" s="14">
        <v>474591.2</v>
      </c>
      <c r="N1341" s="14">
        <v>6070423.2999999998</v>
      </c>
      <c r="O1341" s="107">
        <v>474559.45</v>
      </c>
      <c r="P1341" s="39"/>
      <c r="Q1341" s="108"/>
    </row>
    <row r="1342" spans="1:17" s="17" customFormat="1" ht="15.75" outlineLevel="1">
      <c r="A1342" s="227"/>
      <c r="B1342" s="122" t="s">
        <v>1803</v>
      </c>
      <c r="C1342" s="13" t="s">
        <v>1804</v>
      </c>
      <c r="D1342" s="111" t="s">
        <v>2652</v>
      </c>
      <c r="E1342" s="75">
        <f t="shared" si="36"/>
        <v>68</v>
      </c>
      <c r="F1342" s="39"/>
      <c r="G1342" s="12">
        <v>68</v>
      </c>
      <c r="H1342" s="53"/>
      <c r="I1342" s="189" t="s">
        <v>3407</v>
      </c>
      <c r="J1342" s="9"/>
      <c r="K1342" s="26" t="s">
        <v>73</v>
      </c>
      <c r="L1342" s="106">
        <v>6070353.2000000002</v>
      </c>
      <c r="M1342" s="14">
        <v>474573.56</v>
      </c>
      <c r="N1342" s="14">
        <v>6070366.4000000004</v>
      </c>
      <c r="O1342" s="107">
        <v>474640.24</v>
      </c>
      <c r="P1342" s="39"/>
      <c r="Q1342" s="108"/>
    </row>
    <row r="1343" spans="1:17" s="17" customFormat="1" ht="15.75" outlineLevel="1">
      <c r="A1343" s="227"/>
      <c r="B1343" s="122" t="s">
        <v>1805</v>
      </c>
      <c r="C1343" s="13" t="s">
        <v>1806</v>
      </c>
      <c r="D1343" s="111" t="s">
        <v>2652</v>
      </c>
      <c r="E1343" s="75">
        <f t="shared" si="36"/>
        <v>70</v>
      </c>
      <c r="F1343" s="39"/>
      <c r="G1343" s="12">
        <v>70</v>
      </c>
      <c r="H1343" s="53"/>
      <c r="I1343" s="189" t="s">
        <v>3407</v>
      </c>
      <c r="J1343" s="9"/>
      <c r="K1343" s="26" t="s">
        <v>73</v>
      </c>
      <c r="L1343" s="106">
        <v>6070366.4000000004</v>
      </c>
      <c r="M1343" s="14">
        <v>474640.24</v>
      </c>
      <c r="N1343" s="14">
        <v>6070380.0999999996</v>
      </c>
      <c r="O1343" s="107">
        <v>474708.95</v>
      </c>
      <c r="P1343" s="39"/>
      <c r="Q1343" s="108"/>
    </row>
    <row r="1344" spans="1:17" s="17" customFormat="1" ht="15.75" outlineLevel="1">
      <c r="A1344" s="227"/>
      <c r="B1344" s="122" t="s">
        <v>1807</v>
      </c>
      <c r="C1344" s="13" t="s">
        <v>1808</v>
      </c>
      <c r="D1344" s="111" t="s">
        <v>2652</v>
      </c>
      <c r="E1344" s="75">
        <f t="shared" si="36"/>
        <v>162</v>
      </c>
      <c r="F1344" s="39"/>
      <c r="G1344" s="12">
        <v>162</v>
      </c>
      <c r="H1344" s="53"/>
      <c r="I1344" s="189" t="s">
        <v>3407</v>
      </c>
      <c r="J1344" s="9"/>
      <c r="K1344" s="26" t="s">
        <v>73</v>
      </c>
      <c r="L1344" s="106">
        <v>6070381.5</v>
      </c>
      <c r="M1344" s="14">
        <v>474838.7</v>
      </c>
      <c r="N1344" s="14">
        <v>6070400.7999999998</v>
      </c>
      <c r="O1344" s="107">
        <v>474997.01</v>
      </c>
      <c r="P1344" s="39"/>
      <c r="Q1344" s="108"/>
    </row>
    <row r="1345" spans="1:17" s="17" customFormat="1" ht="15.75" outlineLevel="1">
      <c r="A1345" s="227"/>
      <c r="B1345" s="122" t="s">
        <v>1809</v>
      </c>
      <c r="C1345" s="13" t="s">
        <v>1810</v>
      </c>
      <c r="D1345" s="111" t="s">
        <v>2652</v>
      </c>
      <c r="E1345" s="75">
        <f t="shared" ref="E1345:E1403" si="37">SUM(F1345:H1345)</f>
        <v>391</v>
      </c>
      <c r="F1345" s="39"/>
      <c r="G1345" s="12">
        <v>391</v>
      </c>
      <c r="H1345" s="53"/>
      <c r="I1345" s="43">
        <v>3</v>
      </c>
      <c r="J1345" s="9"/>
      <c r="K1345" s="26" t="s">
        <v>20</v>
      </c>
      <c r="L1345" s="106">
        <v>6069963.0999999996</v>
      </c>
      <c r="M1345" s="14">
        <v>474164.34</v>
      </c>
      <c r="N1345" s="14">
        <v>6070092</v>
      </c>
      <c r="O1345" s="107">
        <v>474532.13</v>
      </c>
      <c r="P1345" s="39"/>
      <c r="Q1345" s="108"/>
    </row>
    <row r="1346" spans="1:17" s="17" customFormat="1" ht="15.75" outlineLevel="1">
      <c r="A1346" s="227"/>
      <c r="B1346" s="122" t="s">
        <v>1811</v>
      </c>
      <c r="C1346" s="13" t="s">
        <v>1330</v>
      </c>
      <c r="D1346" s="111" t="s">
        <v>2652</v>
      </c>
      <c r="E1346" s="75">
        <f t="shared" si="37"/>
        <v>126</v>
      </c>
      <c r="F1346" s="39"/>
      <c r="G1346" s="12">
        <v>126</v>
      </c>
      <c r="H1346" s="53"/>
      <c r="I1346" s="189" t="s">
        <v>3407</v>
      </c>
      <c r="J1346" s="9"/>
      <c r="K1346" s="26" t="s">
        <v>20</v>
      </c>
      <c r="L1346" s="106">
        <v>6070155.7000000002</v>
      </c>
      <c r="M1346" s="14">
        <v>474512.13</v>
      </c>
      <c r="N1346" s="14">
        <v>6070186.7999999998</v>
      </c>
      <c r="O1346" s="107">
        <v>474634.63</v>
      </c>
      <c r="P1346" s="39"/>
      <c r="Q1346" s="108"/>
    </row>
    <row r="1347" spans="1:17" s="17" customFormat="1" ht="15.75" outlineLevel="1">
      <c r="A1347" s="227"/>
      <c r="B1347" s="122" t="s">
        <v>1812</v>
      </c>
      <c r="C1347" s="13" t="s">
        <v>1813</v>
      </c>
      <c r="D1347" s="111" t="s">
        <v>2652</v>
      </c>
      <c r="E1347" s="75">
        <f t="shared" si="37"/>
        <v>100</v>
      </c>
      <c r="F1347" s="39"/>
      <c r="G1347" s="12">
        <v>100</v>
      </c>
      <c r="H1347" s="53"/>
      <c r="I1347" s="189" t="s">
        <v>3407</v>
      </c>
      <c r="J1347" s="9"/>
      <c r="K1347" s="26" t="s">
        <v>73</v>
      </c>
      <c r="L1347" s="106">
        <v>6070171.2999999998</v>
      </c>
      <c r="M1347" s="14">
        <v>474573.4</v>
      </c>
      <c r="N1347" s="14">
        <v>6070076.0999999996</v>
      </c>
      <c r="O1347" s="107">
        <v>474604.63</v>
      </c>
      <c r="P1347" s="39"/>
      <c r="Q1347" s="108"/>
    </row>
    <row r="1348" spans="1:17" s="17" customFormat="1" ht="15.75" outlineLevel="1">
      <c r="A1348" s="227"/>
      <c r="B1348" s="122" t="s">
        <v>1814</v>
      </c>
      <c r="C1348" s="13" t="s">
        <v>55</v>
      </c>
      <c r="D1348" s="111" t="s">
        <v>2652</v>
      </c>
      <c r="E1348" s="75">
        <f t="shared" si="37"/>
        <v>235</v>
      </c>
      <c r="F1348" s="39"/>
      <c r="G1348" s="12">
        <v>235</v>
      </c>
      <c r="H1348" s="53"/>
      <c r="I1348" s="189" t="s">
        <v>3418</v>
      </c>
      <c r="J1348" s="9"/>
      <c r="K1348" s="26" t="s">
        <v>20</v>
      </c>
      <c r="L1348" s="106">
        <v>6070263.0999999996</v>
      </c>
      <c r="M1348" s="14">
        <v>474514.99</v>
      </c>
      <c r="N1348" s="14">
        <v>6070038.5</v>
      </c>
      <c r="O1348" s="107">
        <v>474549.07</v>
      </c>
      <c r="P1348" s="39"/>
      <c r="Q1348" s="108"/>
    </row>
    <row r="1349" spans="1:17" s="17" customFormat="1" ht="15.75" outlineLevel="1">
      <c r="A1349" s="227"/>
      <c r="B1349" s="122" t="s">
        <v>1815</v>
      </c>
      <c r="C1349" s="13" t="s">
        <v>1816</v>
      </c>
      <c r="D1349" s="111" t="s">
        <v>2652</v>
      </c>
      <c r="E1349" s="75">
        <f t="shared" si="37"/>
        <v>60</v>
      </c>
      <c r="F1349" s="39"/>
      <c r="G1349" s="12">
        <v>60</v>
      </c>
      <c r="H1349" s="53"/>
      <c r="I1349" s="189" t="s">
        <v>3407</v>
      </c>
      <c r="J1349" s="9"/>
      <c r="K1349" s="26" t="s">
        <v>73</v>
      </c>
      <c r="L1349" s="106">
        <v>6070069.2999999998</v>
      </c>
      <c r="M1349" s="14">
        <v>474478.7</v>
      </c>
      <c r="N1349" s="14">
        <v>6070011.5999999996</v>
      </c>
      <c r="O1349" s="107">
        <v>474496.45</v>
      </c>
      <c r="P1349" s="39"/>
      <c r="Q1349" s="108"/>
    </row>
    <row r="1350" spans="1:17" s="17" customFormat="1" ht="15.75" outlineLevel="1">
      <c r="A1350" s="227"/>
      <c r="B1350" s="122" t="s">
        <v>1817</v>
      </c>
      <c r="C1350" s="13" t="s">
        <v>1818</v>
      </c>
      <c r="D1350" s="111" t="s">
        <v>2652</v>
      </c>
      <c r="E1350" s="75">
        <f t="shared" si="37"/>
        <v>60</v>
      </c>
      <c r="F1350" s="39"/>
      <c r="G1350" s="12">
        <v>60</v>
      </c>
      <c r="H1350" s="53"/>
      <c r="I1350" s="189" t="s">
        <v>3407</v>
      </c>
      <c r="J1350" s="9"/>
      <c r="K1350" s="26" t="s">
        <v>73</v>
      </c>
      <c r="L1350" s="106">
        <v>6070032.9000000004</v>
      </c>
      <c r="M1350" s="14">
        <v>474372.67</v>
      </c>
      <c r="N1350" s="14">
        <v>6069977.7999999998</v>
      </c>
      <c r="O1350" s="107">
        <v>474397.45</v>
      </c>
      <c r="P1350" s="39"/>
      <c r="Q1350" s="108"/>
    </row>
    <row r="1351" spans="1:17" s="17" customFormat="1" ht="15.75" outlineLevel="1">
      <c r="A1351" s="227"/>
      <c r="B1351" s="122" t="s">
        <v>1819</v>
      </c>
      <c r="C1351" s="13" t="s">
        <v>352</v>
      </c>
      <c r="D1351" s="111" t="s">
        <v>2652</v>
      </c>
      <c r="E1351" s="75">
        <f t="shared" si="37"/>
        <v>145</v>
      </c>
      <c r="F1351" s="39"/>
      <c r="G1351" s="12">
        <v>145</v>
      </c>
      <c r="H1351" s="53"/>
      <c r="I1351" s="189" t="s">
        <v>3407</v>
      </c>
      <c r="J1351" s="9"/>
      <c r="K1351" s="26" t="s">
        <v>20</v>
      </c>
      <c r="L1351" s="106">
        <v>6070005</v>
      </c>
      <c r="M1351" s="14">
        <v>474148.41</v>
      </c>
      <c r="N1351" s="14">
        <v>6069867.4000000004</v>
      </c>
      <c r="O1351" s="107">
        <v>474192.71</v>
      </c>
      <c r="P1351" s="39"/>
      <c r="Q1351" s="108"/>
    </row>
    <row r="1352" spans="1:17" s="17" customFormat="1" ht="15.75" outlineLevel="1">
      <c r="A1352" s="227"/>
      <c r="B1352" s="122" t="s">
        <v>1820</v>
      </c>
      <c r="C1352" s="13" t="s">
        <v>1821</v>
      </c>
      <c r="D1352" s="111" t="s">
        <v>2939</v>
      </c>
      <c r="E1352" s="75">
        <f t="shared" si="37"/>
        <v>324</v>
      </c>
      <c r="F1352" s="39"/>
      <c r="G1352" s="12">
        <v>324</v>
      </c>
      <c r="H1352" s="53"/>
      <c r="I1352" s="189" t="s">
        <v>3407</v>
      </c>
      <c r="J1352" s="9"/>
      <c r="K1352" s="26" t="s">
        <v>20</v>
      </c>
      <c r="L1352" s="106">
        <v>6070184.0999999996</v>
      </c>
      <c r="M1352" s="14">
        <v>475501.15</v>
      </c>
      <c r="N1352" s="14">
        <v>6069962.5999999996</v>
      </c>
      <c r="O1352" s="107">
        <v>475598</v>
      </c>
      <c r="P1352" s="39"/>
      <c r="Q1352" s="108"/>
    </row>
    <row r="1353" spans="1:17" s="17" customFormat="1" ht="15.75" outlineLevel="1">
      <c r="A1353" s="227"/>
      <c r="B1353" s="122" t="s">
        <v>1822</v>
      </c>
      <c r="C1353" s="13" t="s">
        <v>160</v>
      </c>
      <c r="D1353" s="111" t="s">
        <v>2939</v>
      </c>
      <c r="E1353" s="75">
        <f t="shared" si="37"/>
        <v>354</v>
      </c>
      <c r="F1353" s="39"/>
      <c r="G1353" s="12">
        <v>354</v>
      </c>
      <c r="H1353" s="53"/>
      <c r="I1353" s="189" t="s">
        <v>3407</v>
      </c>
      <c r="J1353" s="9"/>
      <c r="K1353" s="26" t="s">
        <v>20</v>
      </c>
      <c r="L1353" s="106">
        <v>6070150.4000000004</v>
      </c>
      <c r="M1353" s="14">
        <v>475500.38</v>
      </c>
      <c r="N1353" s="14">
        <v>6070133.2999999998</v>
      </c>
      <c r="O1353" s="107">
        <v>475853.45</v>
      </c>
      <c r="P1353" s="39"/>
      <c r="Q1353" s="108"/>
    </row>
    <row r="1354" spans="1:17" s="17" customFormat="1" ht="15.75" outlineLevel="1">
      <c r="A1354" s="227"/>
      <c r="B1354" s="122" t="s">
        <v>1823</v>
      </c>
      <c r="C1354" s="13" t="s">
        <v>92</v>
      </c>
      <c r="D1354" s="111" t="s">
        <v>2939</v>
      </c>
      <c r="E1354" s="75">
        <f t="shared" si="37"/>
        <v>232</v>
      </c>
      <c r="F1354" s="39"/>
      <c r="G1354" s="12">
        <v>232</v>
      </c>
      <c r="H1354" s="53"/>
      <c r="I1354" s="189" t="s">
        <v>3407</v>
      </c>
      <c r="J1354" s="9"/>
      <c r="K1354" s="26" t="s">
        <v>20</v>
      </c>
      <c r="L1354" s="106">
        <v>6070092.5</v>
      </c>
      <c r="M1354" s="14">
        <v>475497.66</v>
      </c>
      <c r="N1354" s="14">
        <v>6070080.5</v>
      </c>
      <c r="O1354" s="107">
        <v>475728.91</v>
      </c>
      <c r="P1354" s="39"/>
      <c r="Q1354" s="108"/>
    </row>
    <row r="1355" spans="1:17" s="17" customFormat="1" ht="15.75" outlineLevel="1">
      <c r="A1355" s="227"/>
      <c r="B1355" s="122" t="s">
        <v>1824</v>
      </c>
      <c r="C1355" s="13" t="s">
        <v>1825</v>
      </c>
      <c r="D1355" s="111" t="s">
        <v>2939</v>
      </c>
      <c r="E1355" s="75">
        <f t="shared" si="37"/>
        <v>173</v>
      </c>
      <c r="F1355" s="39"/>
      <c r="G1355" s="12">
        <v>173</v>
      </c>
      <c r="H1355" s="53"/>
      <c r="I1355" s="189" t="s">
        <v>3407</v>
      </c>
      <c r="J1355" s="9"/>
      <c r="K1355" s="26" t="s">
        <v>20</v>
      </c>
      <c r="L1355" s="106">
        <v>6070033.4000000004</v>
      </c>
      <c r="M1355" s="14">
        <v>475494.18</v>
      </c>
      <c r="N1355" s="14">
        <v>6070025.5999999996</v>
      </c>
      <c r="O1355" s="107">
        <v>475667.03</v>
      </c>
      <c r="P1355" s="39"/>
      <c r="Q1355" s="108"/>
    </row>
    <row r="1356" spans="1:17" s="17" customFormat="1" ht="15.75" outlineLevel="1">
      <c r="A1356" s="227"/>
      <c r="B1356" s="122" t="s">
        <v>1826</v>
      </c>
      <c r="C1356" s="13" t="s">
        <v>1827</v>
      </c>
      <c r="D1356" s="111" t="s">
        <v>2939</v>
      </c>
      <c r="E1356" s="75">
        <f t="shared" si="37"/>
        <v>617</v>
      </c>
      <c r="F1356" s="39"/>
      <c r="G1356" s="12">
        <v>617</v>
      </c>
      <c r="H1356" s="53"/>
      <c r="I1356" s="189" t="s">
        <v>3426</v>
      </c>
      <c r="J1356" s="9"/>
      <c r="K1356" s="26" t="s">
        <v>20</v>
      </c>
      <c r="L1356" s="106">
        <v>6070252</v>
      </c>
      <c r="M1356" s="14">
        <v>475992.89</v>
      </c>
      <c r="N1356" s="14">
        <v>6070771.2999999998</v>
      </c>
      <c r="O1356" s="107">
        <v>476086.88</v>
      </c>
      <c r="P1356" s="39"/>
      <c r="Q1356" s="108"/>
    </row>
    <row r="1357" spans="1:17" s="17" customFormat="1" ht="15.75" outlineLevel="1">
      <c r="A1357" s="227"/>
      <c r="B1357" s="122" t="s">
        <v>1828</v>
      </c>
      <c r="C1357" s="13" t="s">
        <v>1829</v>
      </c>
      <c r="D1357" s="111" t="s">
        <v>2939</v>
      </c>
      <c r="E1357" s="75">
        <f t="shared" si="37"/>
        <v>215</v>
      </c>
      <c r="F1357" s="39"/>
      <c r="G1357" s="12">
        <v>215</v>
      </c>
      <c r="H1357" s="53"/>
      <c r="I1357" s="189" t="s">
        <v>3407</v>
      </c>
      <c r="J1357" s="9"/>
      <c r="K1357" s="26" t="s">
        <v>20</v>
      </c>
      <c r="L1357" s="106">
        <v>6070454.7999999998</v>
      </c>
      <c r="M1357" s="14">
        <v>476083.46</v>
      </c>
      <c r="N1357" s="14">
        <v>6070370</v>
      </c>
      <c r="O1357" s="107">
        <v>476216.91</v>
      </c>
      <c r="P1357" s="39"/>
      <c r="Q1357" s="108"/>
    </row>
    <row r="1358" spans="1:17" s="17" customFormat="1" ht="15.75" outlineLevel="1">
      <c r="A1358" s="227"/>
      <c r="B1358" s="122" t="s">
        <v>1830</v>
      </c>
      <c r="C1358" s="13" t="s">
        <v>865</v>
      </c>
      <c r="D1358" s="111" t="s">
        <v>2939</v>
      </c>
      <c r="E1358" s="75">
        <f t="shared" si="37"/>
        <v>118</v>
      </c>
      <c r="F1358" s="39"/>
      <c r="G1358" s="12">
        <v>118</v>
      </c>
      <c r="H1358" s="53"/>
      <c r="I1358" s="189" t="s">
        <v>3407</v>
      </c>
      <c r="J1358" s="9"/>
      <c r="K1358" s="26" t="s">
        <v>20</v>
      </c>
      <c r="L1358" s="106">
        <v>6070467.2999999998</v>
      </c>
      <c r="M1358" s="14">
        <v>476129.62</v>
      </c>
      <c r="N1358" s="14">
        <v>6070352.5</v>
      </c>
      <c r="O1358" s="107">
        <v>476155.91</v>
      </c>
      <c r="P1358" s="39"/>
      <c r="Q1358" s="108"/>
    </row>
    <row r="1359" spans="1:17" s="17" customFormat="1" ht="15.75" outlineLevel="1">
      <c r="A1359" s="227"/>
      <c r="B1359" s="122" t="s">
        <v>1831</v>
      </c>
      <c r="C1359" s="13" t="s">
        <v>137</v>
      </c>
      <c r="D1359" s="111" t="s">
        <v>2939</v>
      </c>
      <c r="E1359" s="75">
        <f t="shared" si="37"/>
        <v>145</v>
      </c>
      <c r="F1359" s="39"/>
      <c r="G1359" s="12">
        <v>145</v>
      </c>
      <c r="H1359" s="53"/>
      <c r="I1359" s="43">
        <v>3</v>
      </c>
      <c r="J1359" s="9"/>
      <c r="K1359" s="26" t="s">
        <v>20</v>
      </c>
      <c r="L1359" s="106">
        <v>6070286.7999999998</v>
      </c>
      <c r="M1359" s="14">
        <v>475992.94</v>
      </c>
      <c r="N1359" s="14">
        <v>6070378.2000000002</v>
      </c>
      <c r="O1359" s="107">
        <v>475924.22</v>
      </c>
      <c r="P1359" s="39"/>
      <c r="Q1359" s="108"/>
    </row>
    <row r="1360" spans="1:17" s="17" customFormat="1" ht="15.75" outlineLevel="1">
      <c r="A1360" s="227"/>
      <c r="B1360" s="122" t="s">
        <v>1832</v>
      </c>
      <c r="C1360" s="13" t="s">
        <v>106</v>
      </c>
      <c r="D1360" s="111" t="s">
        <v>2939</v>
      </c>
      <c r="E1360" s="75">
        <f t="shared" si="37"/>
        <v>178</v>
      </c>
      <c r="F1360" s="39"/>
      <c r="G1360" s="12">
        <v>178</v>
      </c>
      <c r="H1360" s="53"/>
      <c r="I1360" s="189" t="s">
        <v>3407</v>
      </c>
      <c r="J1360" s="9"/>
      <c r="K1360" s="26" t="s">
        <v>20</v>
      </c>
      <c r="L1360" s="106">
        <v>6070208.2999999998</v>
      </c>
      <c r="M1360" s="14">
        <v>476007.63</v>
      </c>
      <c r="N1360" s="14">
        <v>6070254.9000000004</v>
      </c>
      <c r="O1360" s="107">
        <v>475846.96</v>
      </c>
      <c r="P1360" s="39"/>
      <c r="Q1360" s="108"/>
    </row>
    <row r="1361" spans="1:17" s="17" customFormat="1" ht="15.75" outlineLevel="1">
      <c r="A1361" s="227"/>
      <c r="B1361" s="122" t="s">
        <v>1833</v>
      </c>
      <c r="C1361" s="13" t="s">
        <v>367</v>
      </c>
      <c r="D1361" s="111" t="s">
        <v>2939</v>
      </c>
      <c r="E1361" s="75">
        <f t="shared" si="37"/>
        <v>307</v>
      </c>
      <c r="F1361" s="39"/>
      <c r="G1361" s="12">
        <v>307</v>
      </c>
      <c r="H1361" s="53"/>
      <c r="I1361" s="43">
        <v>5</v>
      </c>
      <c r="J1361" s="9"/>
      <c r="K1361" s="26" t="s">
        <v>20</v>
      </c>
      <c r="L1361" s="106">
        <v>6070208.2999999998</v>
      </c>
      <c r="M1361" s="14">
        <v>476007.63</v>
      </c>
      <c r="N1361" s="14">
        <v>6070360.2000000002</v>
      </c>
      <c r="O1361" s="107">
        <v>476259.76</v>
      </c>
      <c r="P1361" s="39"/>
      <c r="Q1361" s="108"/>
    </row>
    <row r="1362" spans="1:17" s="17" customFormat="1" ht="15.75" outlineLevel="1">
      <c r="A1362" s="227"/>
      <c r="B1362" s="122" t="s">
        <v>1834</v>
      </c>
      <c r="C1362" s="13" t="s">
        <v>1835</v>
      </c>
      <c r="D1362" s="111" t="s">
        <v>2939</v>
      </c>
      <c r="E1362" s="75">
        <f t="shared" si="37"/>
        <v>188</v>
      </c>
      <c r="F1362" s="39"/>
      <c r="G1362" s="12">
        <v>188</v>
      </c>
      <c r="H1362" s="53"/>
      <c r="I1362" s="43">
        <v>5</v>
      </c>
      <c r="J1362" s="9"/>
      <c r="K1362" s="26" t="s">
        <v>20</v>
      </c>
      <c r="L1362" s="106">
        <v>6070360.2000000002</v>
      </c>
      <c r="M1362" s="14">
        <v>476259.76</v>
      </c>
      <c r="N1362" s="14">
        <v>6070374.7999999998</v>
      </c>
      <c r="O1362" s="107">
        <v>476447.29</v>
      </c>
      <c r="P1362" s="39"/>
      <c r="Q1362" s="108"/>
    </row>
    <row r="1363" spans="1:17" s="17" customFormat="1" ht="15.75" outlineLevel="1">
      <c r="A1363" s="227"/>
      <c r="B1363" s="122" t="s">
        <v>1836</v>
      </c>
      <c r="C1363" s="13" t="s">
        <v>1837</v>
      </c>
      <c r="D1363" s="111" t="s">
        <v>2939</v>
      </c>
      <c r="E1363" s="75">
        <f t="shared" si="37"/>
        <v>80</v>
      </c>
      <c r="F1363" s="39"/>
      <c r="G1363" s="12">
        <v>80</v>
      </c>
      <c r="H1363" s="53"/>
      <c r="I1363" s="189" t="s">
        <v>3407</v>
      </c>
      <c r="J1363" s="9"/>
      <c r="K1363" s="26" t="s">
        <v>73</v>
      </c>
      <c r="L1363" s="106">
        <v>6069729.4000000004</v>
      </c>
      <c r="M1363" s="14">
        <v>474915.63</v>
      </c>
      <c r="N1363" s="14">
        <v>6069761.5999999996</v>
      </c>
      <c r="O1363" s="107">
        <v>474988.72</v>
      </c>
      <c r="P1363" s="39"/>
      <c r="Q1363" s="108"/>
    </row>
    <row r="1364" spans="1:17" s="17" customFormat="1" ht="15.75" outlineLevel="1">
      <c r="A1364" s="227"/>
      <c r="B1364" s="122" t="s">
        <v>1838</v>
      </c>
      <c r="C1364" s="13" t="s">
        <v>1839</v>
      </c>
      <c r="D1364" s="111" t="s">
        <v>2939</v>
      </c>
      <c r="E1364" s="75">
        <f t="shared" si="37"/>
        <v>189</v>
      </c>
      <c r="F1364" s="39"/>
      <c r="G1364" s="12">
        <v>189</v>
      </c>
      <c r="H1364" s="53"/>
      <c r="I1364" s="189" t="s">
        <v>3407</v>
      </c>
      <c r="J1364" s="9"/>
      <c r="K1364" s="26" t="s">
        <v>73</v>
      </c>
      <c r="L1364" s="106">
        <v>6069433.7999999998</v>
      </c>
      <c r="M1364" s="14">
        <v>474622.38</v>
      </c>
      <c r="N1364" s="14">
        <v>6069547.5999999996</v>
      </c>
      <c r="O1364" s="107">
        <v>474765.79</v>
      </c>
      <c r="P1364" s="39"/>
      <c r="Q1364" s="108"/>
    </row>
    <row r="1365" spans="1:17" s="17" customFormat="1" ht="15.75" outlineLevel="1">
      <c r="A1365" s="227"/>
      <c r="B1365" s="122" t="s">
        <v>1840</v>
      </c>
      <c r="C1365" s="13" t="s">
        <v>1841</v>
      </c>
      <c r="D1365" s="111" t="s">
        <v>2939</v>
      </c>
      <c r="E1365" s="75">
        <f t="shared" si="37"/>
        <v>38</v>
      </c>
      <c r="F1365" s="39"/>
      <c r="G1365" s="12">
        <v>38</v>
      </c>
      <c r="H1365" s="53"/>
      <c r="I1365" s="43">
        <v>3</v>
      </c>
      <c r="J1365" s="9"/>
      <c r="K1365" s="26" t="s">
        <v>73</v>
      </c>
      <c r="L1365" s="106">
        <v>6069514.2999999998</v>
      </c>
      <c r="M1365" s="14">
        <v>474900.1</v>
      </c>
      <c r="N1365" s="14">
        <v>6069548.0999999996</v>
      </c>
      <c r="O1365" s="107">
        <v>474883.63</v>
      </c>
      <c r="P1365" s="39"/>
      <c r="Q1365" s="108"/>
    </row>
    <row r="1366" spans="1:17" s="17" customFormat="1" ht="15.75" outlineLevel="1">
      <c r="A1366" s="227"/>
      <c r="B1366" s="122" t="s">
        <v>1842</v>
      </c>
      <c r="C1366" s="13" t="s">
        <v>1561</v>
      </c>
      <c r="D1366" s="111" t="s">
        <v>2939</v>
      </c>
      <c r="E1366" s="75">
        <f t="shared" si="37"/>
        <v>682</v>
      </c>
      <c r="F1366" s="39"/>
      <c r="G1366" s="12">
        <v>682</v>
      </c>
      <c r="H1366" s="53"/>
      <c r="I1366" s="189" t="s">
        <v>3407</v>
      </c>
      <c r="J1366" s="9"/>
      <c r="K1366" s="26" t="s">
        <v>20</v>
      </c>
      <c r="L1366" s="106">
        <v>6069408.2999999998</v>
      </c>
      <c r="M1366" s="14">
        <v>474653.73</v>
      </c>
      <c r="N1366" s="14">
        <v>6069679.2999999998</v>
      </c>
      <c r="O1366" s="107">
        <v>475279.47</v>
      </c>
      <c r="P1366" s="39"/>
      <c r="Q1366" s="108"/>
    </row>
    <row r="1367" spans="1:17" s="17" customFormat="1" ht="15.75" outlineLevel="1">
      <c r="A1367" s="227"/>
      <c r="B1367" s="122" t="s">
        <v>1843</v>
      </c>
      <c r="C1367" s="13" t="s">
        <v>1699</v>
      </c>
      <c r="D1367" s="111" t="s">
        <v>2939</v>
      </c>
      <c r="E1367" s="75">
        <f t="shared" si="37"/>
        <v>174</v>
      </c>
      <c r="F1367" s="39"/>
      <c r="G1367" s="12">
        <v>174</v>
      </c>
      <c r="H1367" s="53"/>
      <c r="I1367" s="189" t="s">
        <v>3407</v>
      </c>
      <c r="J1367" s="9"/>
      <c r="K1367" s="26" t="s">
        <v>20</v>
      </c>
      <c r="L1367" s="106">
        <v>6069556.7000000002</v>
      </c>
      <c r="M1367" s="14">
        <v>474903.41</v>
      </c>
      <c r="N1367" s="14">
        <v>6069729.4000000004</v>
      </c>
      <c r="O1367" s="107">
        <v>474915.63</v>
      </c>
      <c r="P1367" s="39"/>
      <c r="Q1367" s="108"/>
    </row>
    <row r="1368" spans="1:17" s="17" customFormat="1" ht="15.75" outlineLevel="1">
      <c r="A1368" s="227"/>
      <c r="B1368" s="122" t="s">
        <v>1844</v>
      </c>
      <c r="C1368" s="13" t="s">
        <v>1845</v>
      </c>
      <c r="D1368" s="111" t="s">
        <v>2939</v>
      </c>
      <c r="E1368" s="75">
        <f t="shared" si="37"/>
        <v>87</v>
      </c>
      <c r="F1368" s="39"/>
      <c r="G1368" s="12">
        <v>87</v>
      </c>
      <c r="H1368" s="53"/>
      <c r="I1368" s="189" t="s">
        <v>3407</v>
      </c>
      <c r="J1368" s="9"/>
      <c r="K1368" s="26" t="s">
        <v>73</v>
      </c>
      <c r="L1368" s="106">
        <v>6069597.9000000004</v>
      </c>
      <c r="M1368" s="14">
        <v>474903.82</v>
      </c>
      <c r="N1368" s="14">
        <v>6069603.7999999998</v>
      </c>
      <c r="O1368" s="107">
        <v>474816.54</v>
      </c>
      <c r="P1368" s="39"/>
      <c r="Q1368" s="108"/>
    </row>
    <row r="1369" spans="1:17" s="17" customFormat="1" ht="15.75" outlineLevel="1">
      <c r="A1369" s="227"/>
      <c r="B1369" s="122" t="s">
        <v>1846</v>
      </c>
      <c r="C1369" s="13" t="s">
        <v>1847</v>
      </c>
      <c r="D1369" s="111" t="s">
        <v>2939</v>
      </c>
      <c r="E1369" s="75">
        <f t="shared" si="37"/>
        <v>88</v>
      </c>
      <c r="F1369" s="39"/>
      <c r="G1369" s="12">
        <v>88</v>
      </c>
      <c r="H1369" s="53"/>
      <c r="I1369" s="189" t="s">
        <v>3407</v>
      </c>
      <c r="J1369" s="9"/>
      <c r="K1369" s="26" t="s">
        <v>73</v>
      </c>
      <c r="L1369" s="106">
        <v>6069666.7999999998</v>
      </c>
      <c r="M1369" s="14">
        <v>474908.71</v>
      </c>
      <c r="N1369" s="14">
        <v>6069672.7999999998</v>
      </c>
      <c r="O1369" s="107">
        <v>474821.04</v>
      </c>
      <c r="P1369" s="39"/>
      <c r="Q1369" s="108"/>
    </row>
    <row r="1370" spans="1:17" s="17" customFormat="1" ht="15.75" outlineLevel="1">
      <c r="A1370" s="227"/>
      <c r="B1370" s="122" t="s">
        <v>1848</v>
      </c>
      <c r="C1370" s="13" t="s">
        <v>1849</v>
      </c>
      <c r="D1370" s="111" t="s">
        <v>2939</v>
      </c>
      <c r="E1370" s="75">
        <f t="shared" si="37"/>
        <v>92</v>
      </c>
      <c r="F1370" s="39"/>
      <c r="G1370" s="12">
        <v>92</v>
      </c>
      <c r="H1370" s="53"/>
      <c r="I1370" s="189" t="s">
        <v>3407</v>
      </c>
      <c r="J1370" s="9"/>
      <c r="K1370" s="26" t="s">
        <v>73</v>
      </c>
      <c r="L1370" s="106">
        <v>6069729.4000000004</v>
      </c>
      <c r="M1370" s="14">
        <v>474915.63</v>
      </c>
      <c r="N1370" s="14">
        <v>6069738.7999999998</v>
      </c>
      <c r="O1370" s="107">
        <v>474826.17</v>
      </c>
      <c r="P1370" s="39"/>
      <c r="Q1370" s="108"/>
    </row>
    <row r="1371" spans="1:17" s="17" customFormat="1" ht="15.75" outlineLevel="1">
      <c r="A1371" s="227"/>
      <c r="B1371" s="122" t="s">
        <v>1850</v>
      </c>
      <c r="C1371" s="13" t="s">
        <v>1851</v>
      </c>
      <c r="D1371" s="111" t="s">
        <v>2939</v>
      </c>
      <c r="E1371" s="75">
        <f t="shared" si="37"/>
        <v>210</v>
      </c>
      <c r="F1371" s="39"/>
      <c r="G1371" s="12">
        <v>210</v>
      </c>
      <c r="H1371" s="53"/>
      <c r="I1371" s="43">
        <v>3</v>
      </c>
      <c r="J1371" s="9"/>
      <c r="K1371" s="26" t="s">
        <v>73</v>
      </c>
      <c r="L1371" s="106">
        <v>6070009.9000000004</v>
      </c>
      <c r="M1371" s="14">
        <v>475211.96</v>
      </c>
      <c r="N1371" s="14">
        <v>6070142.0999999996</v>
      </c>
      <c r="O1371" s="107">
        <v>475373.75</v>
      </c>
      <c r="P1371" s="39"/>
      <c r="Q1371" s="108"/>
    </row>
    <row r="1372" spans="1:17" s="17" customFormat="1" ht="15.75" outlineLevel="1">
      <c r="A1372" s="227"/>
      <c r="B1372" s="122" t="s">
        <v>1852</v>
      </c>
      <c r="C1372" s="13" t="s">
        <v>28</v>
      </c>
      <c r="D1372" s="111" t="s">
        <v>2939</v>
      </c>
      <c r="E1372" s="75">
        <f t="shared" si="37"/>
        <v>820</v>
      </c>
      <c r="F1372" s="39"/>
      <c r="G1372" s="12">
        <v>820</v>
      </c>
      <c r="H1372" s="53"/>
      <c r="I1372" s="189" t="s">
        <v>3426</v>
      </c>
      <c r="J1372" s="9"/>
      <c r="K1372" s="26" t="s">
        <v>20</v>
      </c>
      <c r="L1372" s="106">
        <v>6069631.5</v>
      </c>
      <c r="M1372" s="14">
        <v>474500.29</v>
      </c>
      <c r="N1372" s="14">
        <v>6070009.9000000004</v>
      </c>
      <c r="O1372" s="107">
        <v>475211.96</v>
      </c>
      <c r="P1372" s="39"/>
      <c r="Q1372" s="108"/>
    </row>
    <row r="1373" spans="1:17" s="17" customFormat="1" ht="15.75" outlineLevel="1">
      <c r="A1373" s="227"/>
      <c r="B1373" s="122" t="s">
        <v>1853</v>
      </c>
      <c r="C1373" s="13" t="s">
        <v>1854</v>
      </c>
      <c r="D1373" s="111" t="s">
        <v>2939</v>
      </c>
      <c r="E1373" s="75">
        <f t="shared" si="37"/>
        <v>59</v>
      </c>
      <c r="F1373" s="39"/>
      <c r="G1373" s="12">
        <v>59</v>
      </c>
      <c r="H1373" s="53"/>
      <c r="I1373" s="189" t="s">
        <v>3407</v>
      </c>
      <c r="J1373" s="9"/>
      <c r="K1373" s="26" t="s">
        <v>73</v>
      </c>
      <c r="L1373" s="106">
        <v>6069961.7000000002</v>
      </c>
      <c r="M1373" s="14">
        <v>474904.01</v>
      </c>
      <c r="N1373" s="14">
        <v>6069970.7000000002</v>
      </c>
      <c r="O1373" s="107">
        <v>474845.76</v>
      </c>
      <c r="P1373" s="39"/>
      <c r="Q1373" s="108"/>
    </row>
    <row r="1374" spans="1:17" s="17" customFormat="1" ht="15.75" outlineLevel="1">
      <c r="A1374" s="227"/>
      <c r="B1374" s="122" t="s">
        <v>1855</v>
      </c>
      <c r="C1374" s="13" t="s">
        <v>1856</v>
      </c>
      <c r="D1374" s="111" t="s">
        <v>2939</v>
      </c>
      <c r="E1374" s="75">
        <f t="shared" si="37"/>
        <v>172</v>
      </c>
      <c r="F1374" s="39"/>
      <c r="G1374" s="12">
        <v>172</v>
      </c>
      <c r="H1374" s="53"/>
      <c r="I1374" s="189" t="s">
        <v>3407</v>
      </c>
      <c r="J1374" s="9"/>
      <c r="K1374" s="26" t="s">
        <v>20</v>
      </c>
      <c r="L1374" s="106">
        <v>6069791.0999999996</v>
      </c>
      <c r="M1374" s="14">
        <v>474888.37</v>
      </c>
      <c r="N1374" s="14">
        <v>6069961.7000000002</v>
      </c>
      <c r="O1374" s="107">
        <v>474904.01</v>
      </c>
      <c r="P1374" s="39"/>
      <c r="Q1374" s="108"/>
    </row>
    <row r="1375" spans="1:17" s="17" customFormat="1" ht="15.75" outlineLevel="1">
      <c r="A1375" s="227"/>
      <c r="B1375" s="122" t="s">
        <v>1857</v>
      </c>
      <c r="C1375" s="13" t="s">
        <v>1858</v>
      </c>
      <c r="D1375" s="111" t="s">
        <v>2939</v>
      </c>
      <c r="E1375" s="75">
        <f t="shared" si="37"/>
        <v>61</v>
      </c>
      <c r="F1375" s="39"/>
      <c r="G1375" s="12">
        <v>61</v>
      </c>
      <c r="H1375" s="53"/>
      <c r="I1375" s="189" t="s">
        <v>3407</v>
      </c>
      <c r="J1375" s="9"/>
      <c r="K1375" s="26" t="s">
        <v>73</v>
      </c>
      <c r="L1375" s="106">
        <v>6069810.5</v>
      </c>
      <c r="M1375" s="14">
        <v>474892.59</v>
      </c>
      <c r="N1375" s="14">
        <v>6069815.5999999996</v>
      </c>
      <c r="O1375" s="107">
        <v>474831.95</v>
      </c>
      <c r="P1375" s="39"/>
      <c r="Q1375" s="108"/>
    </row>
    <row r="1376" spans="1:17" s="17" customFormat="1" ht="15.75" outlineLevel="1">
      <c r="A1376" s="227"/>
      <c r="B1376" s="122" t="s">
        <v>1859</v>
      </c>
      <c r="C1376" s="13" t="s">
        <v>1860</v>
      </c>
      <c r="D1376" s="111" t="s">
        <v>2939</v>
      </c>
      <c r="E1376" s="75">
        <f t="shared" si="37"/>
        <v>64</v>
      </c>
      <c r="F1376" s="39"/>
      <c r="G1376" s="12">
        <v>64</v>
      </c>
      <c r="H1376" s="53"/>
      <c r="I1376" s="189" t="s">
        <v>3407</v>
      </c>
      <c r="J1376" s="9"/>
      <c r="K1376" s="26" t="s">
        <v>73</v>
      </c>
      <c r="L1376" s="106">
        <v>6069878.5</v>
      </c>
      <c r="M1376" s="14">
        <v>474898.56</v>
      </c>
      <c r="N1376" s="14">
        <v>6069883</v>
      </c>
      <c r="O1376" s="107">
        <v>474835.13</v>
      </c>
      <c r="P1376" s="39"/>
      <c r="Q1376" s="108"/>
    </row>
    <row r="1377" spans="1:17" s="17" customFormat="1" ht="15.75" outlineLevel="1">
      <c r="A1377" s="227"/>
      <c r="B1377" s="122" t="s">
        <v>1861</v>
      </c>
      <c r="C1377" s="13" t="s">
        <v>1862</v>
      </c>
      <c r="D1377" s="111" t="s">
        <v>2939</v>
      </c>
      <c r="E1377" s="75">
        <f t="shared" si="37"/>
        <v>91</v>
      </c>
      <c r="F1377" s="39"/>
      <c r="G1377" s="12">
        <v>91</v>
      </c>
      <c r="H1377" s="53"/>
      <c r="I1377" s="189" t="s">
        <v>3407</v>
      </c>
      <c r="J1377" s="9"/>
      <c r="K1377" s="26" t="s">
        <v>73</v>
      </c>
      <c r="L1377" s="106">
        <v>6069907.0999999996</v>
      </c>
      <c r="M1377" s="14">
        <v>474900.44</v>
      </c>
      <c r="N1377" s="14">
        <v>6069900.9000000004</v>
      </c>
      <c r="O1377" s="107">
        <v>474991.09</v>
      </c>
      <c r="P1377" s="39"/>
      <c r="Q1377" s="108"/>
    </row>
    <row r="1378" spans="1:17" s="17" customFormat="1" ht="15.75" outlineLevel="1">
      <c r="A1378" s="227"/>
      <c r="B1378" s="122" t="s">
        <v>1863</v>
      </c>
      <c r="C1378" s="13" t="s">
        <v>1864</v>
      </c>
      <c r="D1378" s="111" t="s">
        <v>2939</v>
      </c>
      <c r="E1378" s="75">
        <f t="shared" si="37"/>
        <v>153</v>
      </c>
      <c r="F1378" s="39"/>
      <c r="G1378" s="12">
        <v>153</v>
      </c>
      <c r="H1378" s="53"/>
      <c r="I1378" s="189" t="s">
        <v>3407</v>
      </c>
      <c r="J1378" s="9"/>
      <c r="K1378" s="26" t="s">
        <v>20</v>
      </c>
      <c r="L1378" s="106">
        <v>6069759.5999999996</v>
      </c>
      <c r="M1378" s="14">
        <v>474798.74</v>
      </c>
      <c r="N1378" s="14">
        <v>6069906.5999999996</v>
      </c>
      <c r="O1378" s="107">
        <v>474758.13</v>
      </c>
      <c r="P1378" s="39"/>
      <c r="Q1378" s="108"/>
    </row>
    <row r="1379" spans="1:17" s="17" customFormat="1" ht="15.75" outlineLevel="1">
      <c r="A1379" s="227"/>
      <c r="B1379" s="122" t="s">
        <v>1865</v>
      </c>
      <c r="C1379" s="13" t="s">
        <v>1866</v>
      </c>
      <c r="D1379" s="111" t="s">
        <v>2939</v>
      </c>
      <c r="E1379" s="75">
        <f t="shared" si="37"/>
        <v>218</v>
      </c>
      <c r="F1379" s="39"/>
      <c r="G1379" s="12">
        <v>218</v>
      </c>
      <c r="H1379" s="53"/>
      <c r="I1379" s="189" t="s">
        <v>3407</v>
      </c>
      <c r="J1379" s="9"/>
      <c r="K1379" s="26" t="s">
        <v>20</v>
      </c>
      <c r="L1379" s="106">
        <v>6069741.2000000002</v>
      </c>
      <c r="M1379" s="14">
        <v>474746.49</v>
      </c>
      <c r="N1379" s="14">
        <v>6069833.4000000004</v>
      </c>
      <c r="O1379" s="107">
        <v>474627.07</v>
      </c>
      <c r="P1379" s="39"/>
      <c r="Q1379" s="108"/>
    </row>
    <row r="1380" spans="1:17" s="17" customFormat="1" ht="15.75" outlineLevel="1">
      <c r="A1380" s="227"/>
      <c r="B1380" s="122" t="s">
        <v>1867</v>
      </c>
      <c r="C1380" s="13" t="s">
        <v>1868</v>
      </c>
      <c r="D1380" s="111" t="s">
        <v>2939</v>
      </c>
      <c r="E1380" s="75">
        <f t="shared" si="37"/>
        <v>171</v>
      </c>
      <c r="F1380" s="39"/>
      <c r="G1380" s="12">
        <v>171</v>
      </c>
      <c r="H1380" s="53"/>
      <c r="I1380" s="189" t="s">
        <v>3407</v>
      </c>
      <c r="J1380" s="9"/>
      <c r="K1380" s="26" t="s">
        <v>20</v>
      </c>
      <c r="L1380" s="106">
        <v>6069683</v>
      </c>
      <c r="M1380" s="14">
        <v>474583.8</v>
      </c>
      <c r="N1380" s="14">
        <v>6069850.5</v>
      </c>
      <c r="O1380" s="107">
        <v>474550.51</v>
      </c>
      <c r="P1380" s="39"/>
      <c r="Q1380" s="108"/>
    </row>
    <row r="1381" spans="1:17" s="17" customFormat="1" ht="15.75" outlineLevel="1">
      <c r="A1381" s="227"/>
      <c r="B1381" s="122" t="s">
        <v>1869</v>
      </c>
      <c r="C1381" s="13" t="s">
        <v>1870</v>
      </c>
      <c r="D1381" s="111" t="s">
        <v>2939</v>
      </c>
      <c r="E1381" s="75">
        <f t="shared" si="37"/>
        <v>186</v>
      </c>
      <c r="F1381" s="39"/>
      <c r="G1381" s="12">
        <v>186</v>
      </c>
      <c r="H1381" s="53"/>
      <c r="I1381" s="189" t="s">
        <v>3407</v>
      </c>
      <c r="J1381" s="9"/>
      <c r="K1381" s="26" t="s">
        <v>20</v>
      </c>
      <c r="L1381" s="106">
        <v>6069661.7999999998</v>
      </c>
      <c r="M1381" s="14">
        <v>474524.93</v>
      </c>
      <c r="N1381" s="14">
        <v>6069843.0999999996</v>
      </c>
      <c r="O1381" s="107">
        <v>474484.07</v>
      </c>
      <c r="P1381" s="39"/>
      <c r="Q1381" s="108"/>
    </row>
    <row r="1382" spans="1:17" s="17" customFormat="1" ht="15.75" outlineLevel="1">
      <c r="A1382" s="227"/>
      <c r="B1382" s="122" t="s">
        <v>1871</v>
      </c>
      <c r="C1382" s="13" t="s">
        <v>1872</v>
      </c>
      <c r="D1382" s="111" t="s">
        <v>2939</v>
      </c>
      <c r="E1382" s="75">
        <f t="shared" si="37"/>
        <v>237</v>
      </c>
      <c r="F1382" s="39"/>
      <c r="G1382" s="12">
        <v>237</v>
      </c>
      <c r="H1382" s="53"/>
      <c r="I1382" s="189" t="s">
        <v>3407</v>
      </c>
      <c r="J1382" s="9"/>
      <c r="K1382" s="26" t="s">
        <v>20</v>
      </c>
      <c r="L1382" s="106">
        <v>6069631.5</v>
      </c>
      <c r="M1382" s="14">
        <v>474500.29</v>
      </c>
      <c r="N1382" s="14">
        <v>6069754.7000000002</v>
      </c>
      <c r="O1382" s="107">
        <v>474366.41</v>
      </c>
      <c r="P1382" s="39"/>
      <c r="Q1382" s="108"/>
    </row>
    <row r="1383" spans="1:17" s="17" customFormat="1" ht="15.75" outlineLevel="1">
      <c r="A1383" s="227"/>
      <c r="B1383" s="122" t="s">
        <v>1873</v>
      </c>
      <c r="C1383" s="13" t="s">
        <v>1874</v>
      </c>
      <c r="D1383" s="111" t="s">
        <v>2939</v>
      </c>
      <c r="E1383" s="75">
        <f t="shared" si="37"/>
        <v>188</v>
      </c>
      <c r="F1383" s="39"/>
      <c r="G1383" s="12">
        <v>188</v>
      </c>
      <c r="H1383" s="53"/>
      <c r="I1383" s="189" t="s">
        <v>3407</v>
      </c>
      <c r="J1383" s="9"/>
      <c r="K1383" s="26" t="s">
        <v>20</v>
      </c>
      <c r="L1383" s="106">
        <v>6069648.2000000002</v>
      </c>
      <c r="M1383" s="14">
        <v>474458.3</v>
      </c>
      <c r="N1383" s="14">
        <v>6069830.9000000004</v>
      </c>
      <c r="O1383" s="107">
        <v>474415.76</v>
      </c>
      <c r="P1383" s="39"/>
      <c r="Q1383" s="108"/>
    </row>
    <row r="1384" spans="1:17" s="17" customFormat="1" ht="15.75" outlineLevel="1">
      <c r="A1384" s="227"/>
      <c r="B1384" s="122" t="s">
        <v>1875</v>
      </c>
      <c r="C1384" s="13" t="s">
        <v>551</v>
      </c>
      <c r="D1384" s="111" t="s">
        <v>2652</v>
      </c>
      <c r="E1384" s="75">
        <f t="shared" si="37"/>
        <v>592</v>
      </c>
      <c r="F1384" s="39"/>
      <c r="G1384" s="12">
        <v>592</v>
      </c>
      <c r="H1384" s="53"/>
      <c r="I1384" s="43">
        <v>6</v>
      </c>
      <c r="J1384" s="9"/>
      <c r="K1384" s="26" t="s">
        <v>9</v>
      </c>
      <c r="L1384" s="106">
        <v>6070076.5999999996</v>
      </c>
      <c r="M1384" s="14">
        <v>473952.01</v>
      </c>
      <c r="N1384" s="14">
        <v>6069529.5</v>
      </c>
      <c r="O1384" s="107">
        <v>474087.01</v>
      </c>
      <c r="P1384" s="39"/>
      <c r="Q1384" s="108"/>
    </row>
    <row r="1385" spans="1:17" s="17" customFormat="1" ht="15.75" outlineLevel="1">
      <c r="A1385" s="227"/>
      <c r="B1385" s="122" t="s">
        <v>1876</v>
      </c>
      <c r="C1385" s="13" t="s">
        <v>233</v>
      </c>
      <c r="D1385" s="111" t="s">
        <v>2652</v>
      </c>
      <c r="E1385" s="75">
        <f t="shared" si="37"/>
        <v>284</v>
      </c>
      <c r="F1385" s="39"/>
      <c r="G1385" s="12">
        <v>284</v>
      </c>
      <c r="H1385" s="53"/>
      <c r="I1385" s="189" t="s">
        <v>3426</v>
      </c>
      <c r="J1385" s="9"/>
      <c r="K1385" s="26" t="s">
        <v>20</v>
      </c>
      <c r="L1385" s="106">
        <v>6069643.5</v>
      </c>
      <c r="M1385" s="14">
        <v>474045.25</v>
      </c>
      <c r="N1385" s="14">
        <v>6069635.2999999998</v>
      </c>
      <c r="O1385" s="107">
        <v>474326.85</v>
      </c>
      <c r="P1385" s="39"/>
      <c r="Q1385" s="108"/>
    </row>
    <row r="1386" spans="1:17" s="17" customFormat="1" ht="15.75" outlineLevel="1">
      <c r="A1386" s="227"/>
      <c r="B1386" s="122" t="s">
        <v>1877</v>
      </c>
      <c r="C1386" s="13" t="s">
        <v>1878</v>
      </c>
      <c r="D1386" s="111" t="s">
        <v>2652</v>
      </c>
      <c r="E1386" s="75">
        <f t="shared" si="37"/>
        <v>206</v>
      </c>
      <c r="F1386" s="39"/>
      <c r="G1386" s="12">
        <v>206</v>
      </c>
      <c r="H1386" s="53"/>
      <c r="I1386" s="189" t="s">
        <v>3407</v>
      </c>
      <c r="J1386" s="9"/>
      <c r="K1386" s="26" t="s">
        <v>20</v>
      </c>
      <c r="L1386" s="106">
        <v>6069562.5999999996</v>
      </c>
      <c r="M1386" s="14">
        <v>474343.73</v>
      </c>
      <c r="N1386" s="14">
        <v>6069701.5999999996</v>
      </c>
      <c r="O1386" s="107">
        <v>474257.42</v>
      </c>
      <c r="P1386" s="39"/>
      <c r="Q1386" s="108"/>
    </row>
    <row r="1387" spans="1:17" s="17" customFormat="1" ht="15.75" outlineLevel="1">
      <c r="A1387" s="227"/>
      <c r="B1387" s="122" t="s">
        <v>1879</v>
      </c>
      <c r="C1387" s="13" t="s">
        <v>1880</v>
      </c>
      <c r="D1387" s="111" t="s">
        <v>2652</v>
      </c>
      <c r="E1387" s="75">
        <f t="shared" si="37"/>
        <v>133</v>
      </c>
      <c r="F1387" s="39"/>
      <c r="G1387" s="12">
        <v>133</v>
      </c>
      <c r="H1387" s="53"/>
      <c r="I1387" s="189" t="s">
        <v>3407</v>
      </c>
      <c r="J1387" s="9"/>
      <c r="K1387" s="26" t="s">
        <v>73</v>
      </c>
      <c r="L1387" s="106">
        <v>6069625.9000000004</v>
      </c>
      <c r="M1387" s="14">
        <v>474274.79</v>
      </c>
      <c r="N1387" s="14">
        <v>6069562.5999999996</v>
      </c>
      <c r="O1387" s="107">
        <v>474343.73</v>
      </c>
      <c r="P1387" s="39"/>
      <c r="Q1387" s="108"/>
    </row>
    <row r="1388" spans="1:17" s="17" customFormat="1" ht="15.75" outlineLevel="1">
      <c r="A1388" s="227"/>
      <c r="B1388" s="122" t="s">
        <v>1881</v>
      </c>
      <c r="C1388" s="13" t="s">
        <v>1882</v>
      </c>
      <c r="D1388" s="111" t="s">
        <v>2652</v>
      </c>
      <c r="E1388" s="75">
        <f t="shared" si="37"/>
        <v>40</v>
      </c>
      <c r="F1388" s="39"/>
      <c r="G1388" s="12">
        <v>40</v>
      </c>
      <c r="H1388" s="53"/>
      <c r="I1388" s="189" t="s">
        <v>3407</v>
      </c>
      <c r="J1388" s="9"/>
      <c r="K1388" s="26" t="s">
        <v>73</v>
      </c>
      <c r="L1388" s="106">
        <v>6069930.5999999996</v>
      </c>
      <c r="M1388" s="14">
        <v>473945.69</v>
      </c>
      <c r="N1388" s="14">
        <v>6069930.0999999996</v>
      </c>
      <c r="O1388" s="107">
        <v>473985.79</v>
      </c>
      <c r="P1388" s="39"/>
      <c r="Q1388" s="108"/>
    </row>
    <row r="1389" spans="1:17" s="17" customFormat="1" ht="15.75" outlineLevel="1">
      <c r="A1389" s="227"/>
      <c r="B1389" s="122" t="s">
        <v>1883</v>
      </c>
      <c r="C1389" s="13" t="s">
        <v>1884</v>
      </c>
      <c r="D1389" s="111" t="s">
        <v>2652</v>
      </c>
      <c r="E1389" s="75">
        <f t="shared" si="37"/>
        <v>111</v>
      </c>
      <c r="F1389" s="39"/>
      <c r="G1389" s="12">
        <v>111</v>
      </c>
      <c r="H1389" s="53"/>
      <c r="I1389" s="189" t="s">
        <v>3407</v>
      </c>
      <c r="J1389" s="9"/>
      <c r="K1389" s="26" t="s">
        <v>73</v>
      </c>
      <c r="L1389" s="106">
        <v>6069930.0999999996</v>
      </c>
      <c r="M1389" s="14">
        <v>473985.79</v>
      </c>
      <c r="N1389" s="14">
        <v>6069869.9000000004</v>
      </c>
      <c r="O1389" s="107">
        <v>474043.84</v>
      </c>
      <c r="P1389" s="39"/>
      <c r="Q1389" s="108"/>
    </row>
    <row r="1390" spans="1:17" s="17" customFormat="1" ht="15.75" outlineLevel="1">
      <c r="A1390" s="227"/>
      <c r="B1390" s="122" t="s">
        <v>1885</v>
      </c>
      <c r="C1390" s="13" t="s">
        <v>1886</v>
      </c>
      <c r="D1390" s="111" t="s">
        <v>2652</v>
      </c>
      <c r="E1390" s="75">
        <f t="shared" si="37"/>
        <v>77</v>
      </c>
      <c r="F1390" s="39"/>
      <c r="G1390" s="12">
        <v>77</v>
      </c>
      <c r="H1390" s="53"/>
      <c r="I1390" s="189" t="s">
        <v>3407</v>
      </c>
      <c r="J1390" s="9"/>
      <c r="K1390" s="26" t="s">
        <v>73</v>
      </c>
      <c r="L1390" s="106">
        <v>6070186.7999999998</v>
      </c>
      <c r="M1390" s="14">
        <v>474634.63</v>
      </c>
      <c r="N1390" s="14">
        <v>6070113.7999999998</v>
      </c>
      <c r="O1390" s="107">
        <v>474658.38</v>
      </c>
      <c r="P1390" s="39"/>
      <c r="Q1390" s="108"/>
    </row>
    <row r="1391" spans="1:17" s="17" customFormat="1" ht="15.75" outlineLevel="1">
      <c r="A1391" s="227"/>
      <c r="B1391" s="122" t="s">
        <v>1887</v>
      </c>
      <c r="C1391" s="13" t="s">
        <v>261</v>
      </c>
      <c r="D1391" s="111" t="s">
        <v>2652</v>
      </c>
      <c r="E1391" s="75">
        <f t="shared" si="37"/>
        <v>168</v>
      </c>
      <c r="F1391" s="39"/>
      <c r="G1391" s="12">
        <v>168</v>
      </c>
      <c r="H1391" s="53"/>
      <c r="I1391" s="189" t="s">
        <v>3407</v>
      </c>
      <c r="J1391" s="9"/>
      <c r="K1391" s="26" t="s">
        <v>20</v>
      </c>
      <c r="L1391" s="106">
        <v>6070033.2999999998</v>
      </c>
      <c r="M1391" s="14">
        <v>473989.66</v>
      </c>
      <c r="N1391" s="14">
        <v>6069865.7999999998</v>
      </c>
      <c r="O1391" s="107">
        <v>473982.46</v>
      </c>
      <c r="P1391" s="39"/>
      <c r="Q1391" s="108"/>
    </row>
    <row r="1392" spans="1:17" s="17" customFormat="1" ht="15.75" outlineLevel="1">
      <c r="A1392" s="227"/>
      <c r="B1392" s="122" t="s">
        <v>1888</v>
      </c>
      <c r="C1392" s="13" t="s">
        <v>263</v>
      </c>
      <c r="D1392" s="111" t="s">
        <v>2652</v>
      </c>
      <c r="E1392" s="75">
        <f t="shared" si="37"/>
        <v>290</v>
      </c>
      <c r="F1392" s="39"/>
      <c r="G1392" s="12">
        <v>290</v>
      </c>
      <c r="H1392" s="53"/>
      <c r="I1392" s="43">
        <v>4</v>
      </c>
      <c r="J1392" s="9"/>
      <c r="K1392" s="26" t="s">
        <v>20</v>
      </c>
      <c r="L1392" s="106">
        <v>6069857.7000000002</v>
      </c>
      <c r="M1392" s="14">
        <v>473943.41</v>
      </c>
      <c r="N1392" s="14">
        <v>6069869.2999999998</v>
      </c>
      <c r="O1392" s="107">
        <v>473653.88</v>
      </c>
      <c r="P1392" s="39"/>
      <c r="Q1392" s="108"/>
    </row>
    <row r="1393" spans="1:17" s="17" customFormat="1" ht="15.75" outlineLevel="1">
      <c r="A1393" s="227"/>
      <c r="B1393" s="122" t="s">
        <v>1889</v>
      </c>
      <c r="C1393" s="13" t="s">
        <v>360</v>
      </c>
      <c r="D1393" s="111" t="s">
        <v>2652</v>
      </c>
      <c r="E1393" s="75">
        <f t="shared" si="37"/>
        <v>179</v>
      </c>
      <c r="F1393" s="39"/>
      <c r="G1393" s="12">
        <v>179</v>
      </c>
      <c r="H1393" s="53"/>
      <c r="I1393" s="43">
        <v>4</v>
      </c>
      <c r="J1393" s="9"/>
      <c r="K1393" s="26" t="s">
        <v>20</v>
      </c>
      <c r="L1393" s="106">
        <v>6069859.7999999998</v>
      </c>
      <c r="M1393" s="14">
        <v>473907.04</v>
      </c>
      <c r="N1393" s="14">
        <v>6070038.2999999998</v>
      </c>
      <c r="O1393" s="107">
        <v>473913.23</v>
      </c>
      <c r="P1393" s="39"/>
      <c r="Q1393" s="108"/>
    </row>
    <row r="1394" spans="1:17" s="17" customFormat="1" ht="15.75" outlineLevel="1">
      <c r="A1394" s="227"/>
      <c r="B1394" s="122" t="s">
        <v>1890</v>
      </c>
      <c r="C1394" s="13" t="s">
        <v>57</v>
      </c>
      <c r="D1394" s="111" t="s">
        <v>2652</v>
      </c>
      <c r="E1394" s="75">
        <f t="shared" si="37"/>
        <v>148</v>
      </c>
      <c r="F1394" s="39"/>
      <c r="G1394" s="12">
        <v>148</v>
      </c>
      <c r="H1394" s="53"/>
      <c r="I1394" s="43">
        <v>4</v>
      </c>
      <c r="J1394" s="9"/>
      <c r="K1394" s="26" t="s">
        <v>20</v>
      </c>
      <c r="L1394" s="106">
        <v>6069863.0999999996</v>
      </c>
      <c r="M1394" s="14">
        <v>473848.51</v>
      </c>
      <c r="N1394" s="14">
        <v>6070010.7000000002</v>
      </c>
      <c r="O1394" s="107">
        <v>473854.7</v>
      </c>
      <c r="P1394" s="39"/>
      <c r="Q1394" s="108"/>
    </row>
    <row r="1395" spans="1:17" s="17" customFormat="1" ht="15.75" outlineLevel="1">
      <c r="A1395" s="227"/>
      <c r="B1395" s="122" t="s">
        <v>1891</v>
      </c>
      <c r="C1395" s="13" t="s">
        <v>1892</v>
      </c>
      <c r="D1395" s="111" t="s">
        <v>2652</v>
      </c>
      <c r="E1395" s="75">
        <f t="shared" si="37"/>
        <v>374</v>
      </c>
      <c r="F1395" s="39"/>
      <c r="G1395" s="12">
        <v>374</v>
      </c>
      <c r="H1395" s="53"/>
      <c r="I1395" s="189" t="s">
        <v>3407</v>
      </c>
      <c r="J1395" s="9"/>
      <c r="K1395" s="26" t="s">
        <v>20</v>
      </c>
      <c r="L1395" s="106">
        <v>6069869.2999999998</v>
      </c>
      <c r="M1395" s="14">
        <v>473653.88</v>
      </c>
      <c r="N1395" s="14">
        <v>6070005.7999999998</v>
      </c>
      <c r="O1395" s="107">
        <v>473386.05</v>
      </c>
      <c r="P1395" s="39"/>
      <c r="Q1395" s="108"/>
    </row>
    <row r="1396" spans="1:17" s="17" customFormat="1" ht="15.75" outlineLevel="1">
      <c r="A1396" s="227"/>
      <c r="B1396" s="122" t="s">
        <v>1893</v>
      </c>
      <c r="C1396" s="13" t="s">
        <v>407</v>
      </c>
      <c r="D1396" s="111" t="s">
        <v>2652</v>
      </c>
      <c r="E1396" s="75">
        <f t="shared" si="37"/>
        <v>350</v>
      </c>
      <c r="F1396" s="39"/>
      <c r="G1396" s="12">
        <v>350</v>
      </c>
      <c r="H1396" s="53"/>
      <c r="I1396" s="189" t="s">
        <v>3407</v>
      </c>
      <c r="J1396" s="9"/>
      <c r="K1396" s="26" t="s">
        <v>20</v>
      </c>
      <c r="L1396" s="106">
        <v>6069869.2999999998</v>
      </c>
      <c r="M1396" s="14">
        <v>473653.88</v>
      </c>
      <c r="N1396" s="14">
        <v>6069786.7999999998</v>
      </c>
      <c r="O1396" s="107">
        <v>473371.17</v>
      </c>
      <c r="P1396" s="39"/>
      <c r="Q1396" s="108"/>
    </row>
    <row r="1397" spans="1:17" s="17" customFormat="1" ht="15.75" outlineLevel="1">
      <c r="A1397" s="227"/>
      <c r="B1397" s="122" t="s">
        <v>1894</v>
      </c>
      <c r="C1397" s="13" t="s">
        <v>1895</v>
      </c>
      <c r="D1397" s="111" t="s">
        <v>2652</v>
      </c>
      <c r="E1397" s="75">
        <f t="shared" si="37"/>
        <v>278</v>
      </c>
      <c r="F1397" s="39"/>
      <c r="G1397" s="12">
        <v>278</v>
      </c>
      <c r="H1397" s="53"/>
      <c r="I1397" s="189" t="s">
        <v>3407</v>
      </c>
      <c r="J1397" s="9"/>
      <c r="K1397" s="26" t="s">
        <v>20</v>
      </c>
      <c r="L1397" s="106">
        <v>6069905.5</v>
      </c>
      <c r="M1397" s="14">
        <v>473655.53</v>
      </c>
      <c r="N1397" s="14">
        <v>6069929.2000000002</v>
      </c>
      <c r="O1397" s="107">
        <v>473378.93</v>
      </c>
      <c r="P1397" s="39"/>
      <c r="Q1397" s="108"/>
    </row>
    <row r="1398" spans="1:17" s="17" customFormat="1" ht="15.75" outlineLevel="1">
      <c r="A1398" s="227"/>
      <c r="B1398" s="122" t="s">
        <v>1896</v>
      </c>
      <c r="C1398" s="13" t="s">
        <v>1897</v>
      </c>
      <c r="D1398" s="111" t="s">
        <v>2652</v>
      </c>
      <c r="E1398" s="75">
        <f t="shared" si="37"/>
        <v>275</v>
      </c>
      <c r="F1398" s="39"/>
      <c r="G1398" s="12">
        <v>275</v>
      </c>
      <c r="H1398" s="53"/>
      <c r="I1398" s="189" t="s">
        <v>3407</v>
      </c>
      <c r="J1398" s="9"/>
      <c r="K1398" s="26" t="s">
        <v>20</v>
      </c>
      <c r="L1398" s="106">
        <v>6069841.4000000004</v>
      </c>
      <c r="M1398" s="14">
        <v>473645.86</v>
      </c>
      <c r="N1398" s="14">
        <v>6069856.5999999996</v>
      </c>
      <c r="O1398" s="107">
        <v>473370.93</v>
      </c>
      <c r="P1398" s="39"/>
      <c r="Q1398" s="108"/>
    </row>
    <row r="1399" spans="1:17" s="17" customFormat="1" ht="15.75" outlineLevel="1">
      <c r="A1399" s="227"/>
      <c r="B1399" s="122" t="s">
        <v>1898</v>
      </c>
      <c r="C1399" s="13" t="s">
        <v>1899</v>
      </c>
      <c r="D1399" s="111" t="s">
        <v>2652</v>
      </c>
      <c r="E1399" s="75">
        <f t="shared" si="37"/>
        <v>241</v>
      </c>
      <c r="F1399" s="39"/>
      <c r="G1399" s="12">
        <v>241</v>
      </c>
      <c r="H1399" s="53"/>
      <c r="I1399" s="43">
        <v>3</v>
      </c>
      <c r="J1399" s="9"/>
      <c r="K1399" s="26" t="s">
        <v>20</v>
      </c>
      <c r="L1399" s="106">
        <v>6069784.9000000004</v>
      </c>
      <c r="M1399" s="14">
        <v>473390.2</v>
      </c>
      <c r="N1399" s="14">
        <v>6069545.2999999998</v>
      </c>
      <c r="O1399" s="107">
        <v>473365.45</v>
      </c>
      <c r="P1399" s="39"/>
      <c r="Q1399" s="108"/>
    </row>
    <row r="1400" spans="1:17" s="17" customFormat="1" ht="15.75" outlineLevel="1">
      <c r="A1400" s="227"/>
      <c r="B1400" s="122" t="s">
        <v>1900</v>
      </c>
      <c r="C1400" s="13" t="s">
        <v>83</v>
      </c>
      <c r="D1400" s="111" t="s">
        <v>2652</v>
      </c>
      <c r="E1400" s="75">
        <f t="shared" si="37"/>
        <v>237</v>
      </c>
      <c r="F1400" s="39"/>
      <c r="G1400" s="12">
        <v>237</v>
      </c>
      <c r="H1400" s="53"/>
      <c r="I1400" s="43">
        <v>3</v>
      </c>
      <c r="J1400" s="9"/>
      <c r="K1400" s="26" t="s">
        <v>20</v>
      </c>
      <c r="L1400" s="106">
        <v>6069779.9000000004</v>
      </c>
      <c r="M1400" s="14">
        <v>473479.64</v>
      </c>
      <c r="N1400" s="14">
        <v>6069550.2999999998</v>
      </c>
      <c r="O1400" s="107">
        <v>473435.45</v>
      </c>
      <c r="P1400" s="39"/>
      <c r="Q1400" s="108"/>
    </row>
    <row r="1401" spans="1:17" s="17" customFormat="1" ht="15.75" outlineLevel="1">
      <c r="A1401" s="227"/>
      <c r="B1401" s="122" t="s">
        <v>1901</v>
      </c>
      <c r="C1401" s="13" t="s">
        <v>1902</v>
      </c>
      <c r="D1401" s="111" t="s">
        <v>2652</v>
      </c>
      <c r="E1401" s="75">
        <f t="shared" si="37"/>
        <v>104</v>
      </c>
      <c r="F1401" s="39"/>
      <c r="G1401" s="12">
        <v>104</v>
      </c>
      <c r="H1401" s="53"/>
      <c r="I1401" s="189" t="s">
        <v>3407</v>
      </c>
      <c r="J1401" s="9"/>
      <c r="K1401" s="26" t="s">
        <v>20</v>
      </c>
      <c r="L1401" s="106">
        <v>6070714.2999999998</v>
      </c>
      <c r="M1401" s="14">
        <v>475797.48</v>
      </c>
      <c r="N1401" s="14">
        <v>6070649.7000000002</v>
      </c>
      <c r="O1401" s="107">
        <v>475878.93</v>
      </c>
      <c r="P1401" s="39"/>
      <c r="Q1401" s="108"/>
    </row>
    <row r="1402" spans="1:17" s="17" customFormat="1" ht="15.75" outlineLevel="1">
      <c r="A1402" s="227"/>
      <c r="B1402" s="122" t="s">
        <v>1903</v>
      </c>
      <c r="C1402" s="13" t="s">
        <v>1904</v>
      </c>
      <c r="D1402" s="111" t="s">
        <v>2939</v>
      </c>
      <c r="E1402" s="75">
        <f t="shared" si="37"/>
        <v>54</v>
      </c>
      <c r="F1402" s="39"/>
      <c r="G1402" s="12">
        <v>54</v>
      </c>
      <c r="H1402" s="53"/>
      <c r="I1402" s="189" t="s">
        <v>3407</v>
      </c>
      <c r="J1402" s="9"/>
      <c r="K1402" s="26" t="s">
        <v>20</v>
      </c>
      <c r="L1402" s="106">
        <v>6069703.2999999998</v>
      </c>
      <c r="M1402" s="14">
        <v>474640.59</v>
      </c>
      <c r="N1402" s="14">
        <v>6069755.2999999998</v>
      </c>
      <c r="O1402" s="107">
        <v>474625.65</v>
      </c>
      <c r="P1402" s="39"/>
      <c r="Q1402" s="108"/>
    </row>
    <row r="1403" spans="1:17" s="17" customFormat="1" ht="16.5" outlineLevel="1" thickBot="1">
      <c r="A1403" s="254"/>
      <c r="B1403" s="124" t="s">
        <v>1905</v>
      </c>
      <c r="C1403" s="18" t="s">
        <v>1906</v>
      </c>
      <c r="D1403" s="113" t="s">
        <v>2939</v>
      </c>
      <c r="E1403" s="91">
        <f t="shared" si="37"/>
        <v>54</v>
      </c>
      <c r="F1403" s="40"/>
      <c r="G1403" s="49">
        <v>54</v>
      </c>
      <c r="H1403" s="50"/>
      <c r="I1403" s="66" t="s">
        <v>3407</v>
      </c>
      <c r="J1403" s="67"/>
      <c r="K1403" s="68" t="s">
        <v>20</v>
      </c>
      <c r="L1403" s="69">
        <v>6069722</v>
      </c>
      <c r="M1403" s="67">
        <v>474692.79</v>
      </c>
      <c r="N1403" s="67">
        <v>6069774.5</v>
      </c>
      <c r="O1403" s="70">
        <v>474678.57</v>
      </c>
      <c r="P1403" s="40"/>
      <c r="Q1403" s="41"/>
    </row>
    <row r="1404" spans="1:17" s="17" customFormat="1" thickBot="1">
      <c r="A1404" s="173" t="s">
        <v>1301</v>
      </c>
      <c r="B1404" s="287" t="s">
        <v>2691</v>
      </c>
      <c r="C1404" s="288"/>
      <c r="D1404" s="289"/>
      <c r="E1404" s="174">
        <f>SUM(E1017:E1403)</f>
        <v>189128</v>
      </c>
      <c r="F1404" s="175">
        <f>SUM(F1017:F1403)</f>
        <v>12817</v>
      </c>
      <c r="G1404" s="176">
        <f>SUM(G1017:G1403)</f>
        <v>150002</v>
      </c>
      <c r="H1404" s="177">
        <f>SUM(H1017:H1403)</f>
        <v>26309</v>
      </c>
      <c r="I1404" s="245"/>
      <c r="J1404" s="241"/>
      <c r="K1404" s="241"/>
      <c r="L1404" s="241"/>
      <c r="M1404" s="241"/>
      <c r="N1404" s="241"/>
      <c r="O1404" s="241"/>
      <c r="P1404" s="153"/>
      <c r="Q1404" s="154"/>
    </row>
    <row r="1405" spans="1:17" ht="27" customHeight="1" thickBot="1">
      <c r="A1405" s="279" t="s">
        <v>2691</v>
      </c>
      <c r="B1405" s="280"/>
      <c r="C1405" s="280"/>
      <c r="D1405" s="281"/>
      <c r="E1405" s="178">
        <f>E1404+E1016+E827+E728+E503+E424+E360+E211+E138</f>
        <v>1080839</v>
      </c>
      <c r="F1405" s="179">
        <f>F1404+F1016+F827+F728+F503+F424+F360+F211+F138</f>
        <v>128313</v>
      </c>
      <c r="G1405" s="180">
        <f>G1404+G1016+G827+G728+G503+G424+G360+G211+G138</f>
        <v>793106</v>
      </c>
      <c r="H1405" s="181">
        <f>H1404+H1016+H827+H728+H503+H424+H360+H211+H138</f>
        <v>159420</v>
      </c>
      <c r="I1405" s="171"/>
      <c r="J1405" s="171"/>
      <c r="K1405" s="171"/>
      <c r="L1405" s="171"/>
      <c r="M1405" s="171"/>
      <c r="N1405" s="171"/>
      <c r="O1405" s="171"/>
      <c r="P1405" s="171"/>
      <c r="Q1405" s="172"/>
    </row>
  </sheetData>
  <autoFilter ref="A9:AI1404">
    <filterColumn colId="5" showButton="0"/>
    <filterColumn colId="6" showButton="0"/>
    <filterColumn colId="11" showButton="0"/>
    <filterColumn colId="12" showButton="0"/>
    <filterColumn colId="13" showButton="0"/>
  </autoFilter>
  <dataConsolidate/>
  <mergeCells count="216">
    <mergeCell ref="A1405:D1405"/>
    <mergeCell ref="A139:A210"/>
    <mergeCell ref="B159:B160"/>
    <mergeCell ref="C159:C160"/>
    <mergeCell ref="E9:E10"/>
    <mergeCell ref="F9:H9"/>
    <mergeCell ref="B38:B39"/>
    <mergeCell ref="C38:C39"/>
    <mergeCell ref="B1404:D1404"/>
    <mergeCell ref="B1016:D1016"/>
    <mergeCell ref="B827:D827"/>
    <mergeCell ref="B728:D728"/>
    <mergeCell ref="B503:D503"/>
    <mergeCell ref="B424:D424"/>
    <mergeCell ref="B360:D360"/>
    <mergeCell ref="B211:D211"/>
    <mergeCell ref="B138:D138"/>
    <mergeCell ref="D1018:D1019"/>
    <mergeCell ref="D895:D896"/>
    <mergeCell ref="B1029:B1030"/>
    <mergeCell ref="C1029:C1030"/>
    <mergeCell ref="D1029:D1030"/>
    <mergeCell ref="B416:B417"/>
    <mergeCell ref="B194:B195"/>
    <mergeCell ref="C194:C195"/>
    <mergeCell ref="E159:E160"/>
    <mergeCell ref="P9:P10"/>
    <mergeCell ref="A11:A137"/>
    <mergeCell ref="B14:B15"/>
    <mergeCell ref="C14:C15"/>
    <mergeCell ref="K9:K10"/>
    <mergeCell ref="J9:J10"/>
    <mergeCell ref="I9:I10"/>
    <mergeCell ref="A9:A10"/>
    <mergeCell ref="B9:B10"/>
    <mergeCell ref="C9:C10"/>
    <mergeCell ref="L9:O9"/>
    <mergeCell ref="E32:E33"/>
    <mergeCell ref="B32:B33"/>
    <mergeCell ref="C32:C33"/>
    <mergeCell ref="D14:D15"/>
    <mergeCell ref="D32:D33"/>
    <mergeCell ref="D9:D10"/>
    <mergeCell ref="E14:E15"/>
    <mergeCell ref="C628:C629"/>
    <mergeCell ref="E632:E633"/>
    <mergeCell ref="C632:C633"/>
    <mergeCell ref="B630:B631"/>
    <mergeCell ref="C630:C631"/>
    <mergeCell ref="A212:A359"/>
    <mergeCell ref="B247:B248"/>
    <mergeCell ref="C247:C248"/>
    <mergeCell ref="B584:B585"/>
    <mergeCell ref="C584:C585"/>
    <mergeCell ref="D584:D585"/>
    <mergeCell ref="B574:B575"/>
    <mergeCell ref="C574:C575"/>
    <mergeCell ref="B622:B623"/>
    <mergeCell ref="C622:C623"/>
    <mergeCell ref="B386:B387"/>
    <mergeCell ref="C416:C417"/>
    <mergeCell ref="C386:C387"/>
    <mergeCell ref="B413:B414"/>
    <mergeCell ref="C413:C414"/>
    <mergeCell ref="B367:B368"/>
    <mergeCell ref="C367:C368"/>
    <mergeCell ref="B785:B786"/>
    <mergeCell ref="C785:C786"/>
    <mergeCell ref="A729:A826"/>
    <mergeCell ref="B746:B747"/>
    <mergeCell ref="C746:C747"/>
    <mergeCell ref="B722:B724"/>
    <mergeCell ref="C722:C724"/>
    <mergeCell ref="B702:B703"/>
    <mergeCell ref="C702:C703"/>
    <mergeCell ref="A504:A727"/>
    <mergeCell ref="B517:B520"/>
    <mergeCell ref="C517:C520"/>
    <mergeCell ref="B521:B522"/>
    <mergeCell ref="C521:C522"/>
    <mergeCell ref="B524:B525"/>
    <mergeCell ref="C524:C525"/>
    <mergeCell ref="B634:B635"/>
    <mergeCell ref="C634:C635"/>
    <mergeCell ref="B696:B697"/>
    <mergeCell ref="C696:C697"/>
    <mergeCell ref="B526:B528"/>
    <mergeCell ref="C526:C528"/>
    <mergeCell ref="B632:B633"/>
    <mergeCell ref="B628:B629"/>
    <mergeCell ref="A1017:A1403"/>
    <mergeCell ref="B1018:B1019"/>
    <mergeCell ref="C1018:C1019"/>
    <mergeCell ref="A828:A1015"/>
    <mergeCell ref="B839:B840"/>
    <mergeCell ref="C839:C840"/>
    <mergeCell ref="D1084:D1085"/>
    <mergeCell ref="D1092:D1093"/>
    <mergeCell ref="B895:B896"/>
    <mergeCell ref="C895:C896"/>
    <mergeCell ref="D1136:D1137"/>
    <mergeCell ref="Q9:Q10"/>
    <mergeCell ref="B1136:B1137"/>
    <mergeCell ref="C1136:C1137"/>
    <mergeCell ref="B1102:B1105"/>
    <mergeCell ref="C1102:C1105"/>
    <mergeCell ref="B1092:B1093"/>
    <mergeCell ref="C1092:C1093"/>
    <mergeCell ref="B1097:B1098"/>
    <mergeCell ref="C1097:C1098"/>
    <mergeCell ref="B1084:B1085"/>
    <mergeCell ref="C1084:C1085"/>
    <mergeCell ref="I360:O360"/>
    <mergeCell ref="E367:E368"/>
    <mergeCell ref="E386:E387"/>
    <mergeCell ref="P367:P368"/>
    <mergeCell ref="E247:E248"/>
    <mergeCell ref="E194:E195"/>
    <mergeCell ref="P194:P195"/>
    <mergeCell ref="P32:P33"/>
    <mergeCell ref="E38:E39"/>
    <mergeCell ref="P38:P39"/>
    <mergeCell ref="F628:F629"/>
    <mergeCell ref="G628:G629"/>
    <mergeCell ref="P1136:P1137"/>
    <mergeCell ref="Q1108:Q1109"/>
    <mergeCell ref="I1016:O1016"/>
    <mergeCell ref="E1018:E1019"/>
    <mergeCell ref="P1018:P1019"/>
    <mergeCell ref="E895:E896"/>
    <mergeCell ref="P785:P786"/>
    <mergeCell ref="E839:E840"/>
    <mergeCell ref="K1084:K1085"/>
    <mergeCell ref="I1404:O1404"/>
    <mergeCell ref="P1092:P1093"/>
    <mergeCell ref="E1097:E1098"/>
    <mergeCell ref="E1092:E1093"/>
    <mergeCell ref="P1102:P1105"/>
    <mergeCell ref="E1029:E1030"/>
    <mergeCell ref="E1136:E1137"/>
    <mergeCell ref="P1108:P1109"/>
    <mergeCell ref="Q628:Q629"/>
    <mergeCell ref="P630:P631"/>
    <mergeCell ref="E1084:E1085"/>
    <mergeCell ref="D194:D195"/>
    <mergeCell ref="D452:D453"/>
    <mergeCell ref="P452:P453"/>
    <mergeCell ref="D785:D786"/>
    <mergeCell ref="E722:E724"/>
    <mergeCell ref="P722:P724"/>
    <mergeCell ref="P632:P633"/>
    <mergeCell ref="E634:E635"/>
    <mergeCell ref="L628:L629"/>
    <mergeCell ref="M628:M629"/>
    <mergeCell ref="N628:N629"/>
    <mergeCell ref="O628:O629"/>
    <mergeCell ref="E628:E629"/>
    <mergeCell ref="E702:E703"/>
    <mergeCell ref="H628:H629"/>
    <mergeCell ref="E746:E747"/>
    <mergeCell ref="P584:P585"/>
    <mergeCell ref="P517:P520"/>
    <mergeCell ref="P521:P522"/>
    <mergeCell ref="E524:E525"/>
    <mergeCell ref="E526:E528"/>
    <mergeCell ref="P702:P703"/>
    <mergeCell ref="P696:P697"/>
    <mergeCell ref="P628:P629"/>
    <mergeCell ref="P526:P528"/>
    <mergeCell ref="E413:E414"/>
    <mergeCell ref="E416:E417"/>
    <mergeCell ref="E521:E522"/>
    <mergeCell ref="E517:E520"/>
    <mergeCell ref="E630:E631"/>
    <mergeCell ref="E584:E585"/>
    <mergeCell ref="E574:E575"/>
    <mergeCell ref="E622:E623"/>
    <mergeCell ref="E696:E697"/>
    <mergeCell ref="D634:D635"/>
    <mergeCell ref="D574:D575"/>
    <mergeCell ref="D628:D629"/>
    <mergeCell ref="D722:D724"/>
    <mergeCell ref="D696:D697"/>
    <mergeCell ref="D159:D160"/>
    <mergeCell ref="D386:D387"/>
    <mergeCell ref="D517:D520"/>
    <mergeCell ref="D521:D522"/>
    <mergeCell ref="D524:D525"/>
    <mergeCell ref="D526:D528"/>
    <mergeCell ref="D367:D368"/>
    <mergeCell ref="D630:D631"/>
    <mergeCell ref="D632:D633"/>
    <mergeCell ref="O1:Q1"/>
    <mergeCell ref="O2:Q2"/>
    <mergeCell ref="O3:Q3"/>
    <mergeCell ref="O4:Q4"/>
    <mergeCell ref="A6:Q6"/>
    <mergeCell ref="D1102:D1105"/>
    <mergeCell ref="D1097:D1098"/>
    <mergeCell ref="E1102:E1105"/>
    <mergeCell ref="D38:D39"/>
    <mergeCell ref="A361:A423"/>
    <mergeCell ref="D622:D623"/>
    <mergeCell ref="D702:D703"/>
    <mergeCell ref="D746:D747"/>
    <mergeCell ref="D247:D248"/>
    <mergeCell ref="D416:D417"/>
    <mergeCell ref="D413:D414"/>
    <mergeCell ref="B452:B453"/>
    <mergeCell ref="C452:C453"/>
    <mergeCell ref="E452:E453"/>
    <mergeCell ref="B496:B497"/>
    <mergeCell ref="C496:C497"/>
    <mergeCell ref="D496:D497"/>
    <mergeCell ref="A425:A502"/>
    <mergeCell ref="P159:P160"/>
  </mergeCells>
  <pageMargins left="0.70866141732283472" right="0.70866141732283472" top="0.74803149606299213" bottom="0.74803149606299213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Kelių sąrašas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BiruteZvi</cp:lastModifiedBy>
  <cp:lastPrinted>2019-08-09T11:24:23Z</cp:lastPrinted>
  <dcterms:created xsi:type="dcterms:W3CDTF">2019-07-15T11:29:15Z</dcterms:created>
  <dcterms:modified xsi:type="dcterms:W3CDTF">2021-06-22T11:47:27Z</dcterms:modified>
</cp:coreProperties>
</file>