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defaultThemeVersion="124226"/>
  <bookViews>
    <workbookView xWindow="0" yWindow="0" windowWidth="28770" windowHeight="12360" tabRatio="767" activeTab="2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24519"/>
  <fileRecoveryPr repairLoad="1"/>
</workbook>
</file>

<file path=xl/calcChain.xml><?xml version="1.0" encoding="utf-8"?>
<calcChain xmlns="http://schemas.openxmlformats.org/spreadsheetml/2006/main">
  <c r="I37" i="20"/>
  <c r="G37"/>
  <c r="C11" i="2"/>
  <c r="C10"/>
  <c r="C22" i="18"/>
  <c r="C8"/>
  <c r="C7"/>
  <c r="C70" i="2"/>
  <c r="R33" i="21"/>
  <c r="R36" s="1"/>
  <c r="Q33"/>
  <c r="Q36" s="1"/>
  <c r="P33"/>
  <c r="P36" s="1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P20"/>
  <c r="G17"/>
  <c r="G20" s="1"/>
  <c r="H17"/>
  <c r="H20" s="1"/>
  <c r="I17"/>
  <c r="I20" s="1"/>
  <c r="J17"/>
  <c r="J20" s="1"/>
  <c r="K17"/>
  <c r="K20" s="1"/>
  <c r="L17"/>
  <c r="L20" s="1"/>
  <c r="M17"/>
  <c r="M20" s="1"/>
  <c r="N17"/>
  <c r="N20" s="1"/>
  <c r="O17"/>
  <c r="O20" s="1"/>
  <c r="P17"/>
  <c r="Q17"/>
  <c r="Q20" s="1"/>
  <c r="R17"/>
  <c r="R20" s="1"/>
  <c r="F17"/>
  <c r="F20" s="1"/>
  <c r="I17" i="20"/>
  <c r="I24" s="1"/>
  <c r="E70" i="2" l="1"/>
  <c r="H3" i="21"/>
  <c r="D4" i="20"/>
  <c r="R52" i="21" l="1"/>
  <c r="R54" s="1"/>
  <c r="Q52"/>
  <c r="Q54" s="1"/>
  <c r="P52"/>
  <c r="P54" s="1"/>
  <c r="O52"/>
  <c r="O54" s="1"/>
  <c r="N52"/>
  <c r="N54" s="1"/>
  <c r="M52"/>
  <c r="M54" s="1"/>
  <c r="L52"/>
  <c r="L54" s="1"/>
  <c r="K52"/>
  <c r="K54" s="1"/>
  <c r="J52"/>
  <c r="J54" s="1"/>
  <c r="I52"/>
  <c r="I54" s="1"/>
  <c r="H52"/>
  <c r="H54" s="1"/>
  <c r="G52"/>
  <c r="G54" s="1"/>
  <c r="F52"/>
  <c r="F54" s="1"/>
  <c r="G64"/>
  <c r="G66" s="1"/>
  <c r="H64"/>
  <c r="H66" s="1"/>
  <c r="I64"/>
  <c r="I66" s="1"/>
  <c r="J64"/>
  <c r="J66" s="1"/>
  <c r="K64"/>
  <c r="K66" s="1"/>
  <c r="L64"/>
  <c r="L66" s="1"/>
  <c r="M64"/>
  <c r="M66" s="1"/>
  <c r="N64"/>
  <c r="N66" s="1"/>
  <c r="O64"/>
  <c r="O66" s="1"/>
  <c r="P64"/>
  <c r="P66" s="1"/>
  <c r="Q64"/>
  <c r="Q66" s="1"/>
  <c r="R64"/>
  <c r="R66" s="1"/>
  <c r="F64"/>
  <c r="F66" s="1"/>
  <c r="D15"/>
  <c r="D34"/>
  <c r="E34" s="1"/>
  <c r="D18"/>
  <c r="E18" s="1"/>
  <c r="G17" i="20" l="1"/>
  <c r="G24" s="1"/>
  <c r="D60" i="21"/>
  <c r="D61"/>
  <c r="D62"/>
  <c r="D63"/>
  <c r="E63" s="1"/>
  <c r="D64"/>
  <c r="D59"/>
  <c r="D49"/>
  <c r="E49" s="1"/>
  <c r="D50"/>
  <c r="D51"/>
  <c r="E51" s="1"/>
  <c r="D52"/>
  <c r="D48"/>
  <c r="D47"/>
  <c r="D40" l="1"/>
  <c r="D39"/>
  <c r="D37"/>
  <c r="E37" s="1"/>
  <c r="D38"/>
  <c r="D36"/>
  <c r="D35"/>
  <c r="D33"/>
  <c r="D32"/>
  <c r="E32" s="1"/>
  <c r="D31"/>
  <c r="D24"/>
  <c r="D23"/>
  <c r="D22"/>
  <c r="D21"/>
  <c r="E21" s="1"/>
  <c r="D20"/>
  <c r="D19"/>
  <c r="D17"/>
  <c r="D16"/>
  <c r="E16" s="1"/>
  <c r="E61" l="1"/>
  <c r="E40"/>
  <c r="E35"/>
  <c r="E31"/>
  <c r="E24"/>
  <c r="E19"/>
  <c r="E15"/>
  <c r="H5" l="1"/>
  <c r="H4"/>
  <c r="E91" i="18"/>
  <c r="E100" l="1"/>
  <c r="C100"/>
  <c r="C91"/>
  <c r="E78"/>
  <c r="C78"/>
  <c r="E67"/>
  <c r="C67"/>
  <c r="C84" s="1"/>
  <c r="E54"/>
  <c r="C54"/>
  <c r="E48"/>
  <c r="C48"/>
  <c r="E35"/>
  <c r="C35"/>
  <c r="E30"/>
  <c r="E33" s="1"/>
  <c r="E38" s="1"/>
  <c r="E40" s="1"/>
  <c r="C30"/>
  <c r="C33" s="1"/>
  <c r="C38" s="1"/>
  <c r="C40" s="1"/>
  <c r="E20"/>
  <c r="D7" i="20" l="1"/>
  <c r="D5"/>
  <c r="D6"/>
  <c r="E84" i="18"/>
  <c r="C60"/>
  <c r="C86" s="1"/>
  <c r="E60"/>
  <c r="E86" s="1"/>
  <c r="R1" i="2"/>
  <c r="C9" s="1"/>
  <c r="C87" l="1"/>
  <c r="E48" i="21" s="1"/>
  <c r="C113" i="2" l="1"/>
  <c r="T1" l="1"/>
  <c r="S1"/>
  <c r="C47" i="17" l="1"/>
  <c r="C46"/>
  <c r="C43"/>
  <c r="C37"/>
  <c r="C38"/>
  <c r="C39"/>
  <c r="C40"/>
  <c r="E37"/>
  <c r="E38"/>
  <c r="E39"/>
  <c r="E40"/>
  <c r="E36"/>
  <c r="C36"/>
  <c r="C32"/>
  <c r="C31"/>
  <c r="C30"/>
  <c r="C29"/>
  <c r="C28"/>
  <c r="C27"/>
  <c r="C14"/>
  <c r="C10"/>
  <c r="C9"/>
  <c r="E131"/>
  <c r="C131"/>
  <c r="E124"/>
  <c r="C124"/>
  <c r="E110"/>
  <c r="C110"/>
  <c r="E99"/>
  <c r="C99"/>
  <c r="E82"/>
  <c r="C82"/>
  <c r="E76"/>
  <c r="C76"/>
  <c r="E62"/>
  <c r="C62"/>
  <c r="E56"/>
  <c r="E59" s="1"/>
  <c r="E65" s="1"/>
  <c r="E67" s="1"/>
  <c r="C56"/>
  <c r="C59" s="1"/>
  <c r="C65" s="1"/>
  <c r="C67" s="1"/>
  <c r="E88" l="1"/>
  <c r="C116"/>
  <c r="E116"/>
  <c r="E41"/>
  <c r="C88"/>
  <c r="E118" l="1"/>
  <c r="C118"/>
  <c r="E11" i="3"/>
  <c r="E10"/>
  <c r="E9"/>
  <c r="E50" i="2" l="1"/>
  <c r="C50"/>
  <c r="E44"/>
  <c r="C44"/>
  <c r="C100"/>
  <c r="E50" i="21" s="1"/>
  <c r="E100" i="2"/>
  <c r="E62" i="21" s="1"/>
  <c r="E119" i="2"/>
  <c r="C119"/>
  <c r="E113"/>
  <c r="E87"/>
  <c r="E60" i="21" s="1"/>
  <c r="E63" i="2"/>
  <c r="C63"/>
  <c r="E29"/>
  <c r="E17" i="21" l="1"/>
  <c r="E33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s="1"/>
  <c r="E23" i="21" s="1"/>
  <c r="E108" i="2"/>
  <c r="C108"/>
  <c r="C44" i="17"/>
  <c r="E55" i="2" l="1"/>
  <c r="E39" i="21" s="1"/>
  <c r="E22"/>
</calcChain>
</file>

<file path=xl/sharedStrings.xml><?xml version="1.0" encoding="utf-8"?>
<sst xmlns="http://schemas.openxmlformats.org/spreadsheetml/2006/main" count="1622" uniqueCount="600">
  <si>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</si>
  <si>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</si>
  <si>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</si>
  <si>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</si>
  <si>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</si>
  <si>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</si>
  <si>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</si>
  <si>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</si>
  <si>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</si>
  <si>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</si>
  <si>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</si>
  <si>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</si>
  <si>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</si>
  <si>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</si>
  <si>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</si>
  <si>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</si>
  <si>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</si>
  <si>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</si>
  <si>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</si>
  <si>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</si>
  <si>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</si>
  <si>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</si>
  <si>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</si>
  <si>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</si>
  <si>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</si>
  <si>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</si>
  <si>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</si>
  <si>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</si>
  <si>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</si>
  <si>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</si>
  <si>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</si>
  <si>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</si>
  <si>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</si>
  <si>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</si>
  <si>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</si>
  <si>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</si>
  <si>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</si>
  <si>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</si>
  <si>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</si>
  <si>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</si>
  <si>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</si>
  <si>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</si>
  <si>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</si>
  <si>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</si>
  <si>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</si>
  <si>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</si>
  <si>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</si>
  <si>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</si>
  <si>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</si>
  <si>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</si>
  <si>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</si>
  <si>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</si>
  <si>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</si>
  <si>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</si>
  <si>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</si>
  <si>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</si>
  <si>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</si>
  <si>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</si>
  <si>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</si>
  <si>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</si>
  <si>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</si>
  <si>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</si>
  <si>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</si>
  <si>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</si>
  <si>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</si>
  <si>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</si>
  <si>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</si>
  <si>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</si>
  <si>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</si>
  <si>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</si>
  <si>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</si>
  <si>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</si>
  <si>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</si>
  <si>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</si>
  <si>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</si>
  <si>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</si>
  <si>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</si>
  <si>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</si>
  <si>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</si>
  <si>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</si>
  <si>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</si>
  <si>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</si>
  <si>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</si>
  <si>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</si>
  <si>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</si>
  <si>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</si>
  <si>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</si>
  <si>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</si>
  <si>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</si>
  <si>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</si>
  <si>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</si>
  <si>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</si>
  <si>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</si>
  <si>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</si>
  <si>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</si>
  <si>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</si>
  <si>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</si>
  <si>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</si>
  <si>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</si>
  <si>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</si>
  <si>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</si>
  <si>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</si>
  <si>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</si>
  <si>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</si>
  <si>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</si>
  <si>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</si>
  <si>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</si>
  <si>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</si>
  <si>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</si>
  <si>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</si>
  <si>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</si>
  <si>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</si>
  <si>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</si>
  <si>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</si>
  <si>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</si>
  <si>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</si>
  <si>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</si>
  <si>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</si>
  <si>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</si>
  <si>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</si>
  <si>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</si>
  <si>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</si>
  <si>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</si>
  <si>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</si>
  <si>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</si>
  <si>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</si>
  <si>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</si>
  <si>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</si>
  <si>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</si>
  <si>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</si>
  <si>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</si>
  <si>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</si>
  <si>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</si>
  <si>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</si>
  <si>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</si>
  <si>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</si>
  <si>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</si>
  <si>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</si>
  <si>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</si>
  <si>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</si>
  <si>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</si>
  <si>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</si>
  <si>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</si>
  <si>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</si>
  <si>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</si>
  <si>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</si>
  <si>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</si>
  <si>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</si>
  <si>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</si>
  <si>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</si>
  <si>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</si>
  <si>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</si>
  <si>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</si>
  <si>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</si>
  <si>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</si>
  <si>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</si>
  <si>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</si>
  <si>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</si>
  <si>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</si>
  <si>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</si>
  <si>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</si>
  <si>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</si>
  <si>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</si>
  <si>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</si>
  <si>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</si>
  <si>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</si>
  <si>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</si>
  <si>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</si>
  <si>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</si>
  <si>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</si>
  <si>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</si>
  <si>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</si>
  <si>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</si>
  <si>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</si>
  <si>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</si>
  <si>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</si>
  <si>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</si>
  <si>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</si>
  <si>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</si>
  <si>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</si>
  <si>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</si>
  <si>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</si>
  <si>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</si>
  <si>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</si>
  <si>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</si>
  <si>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</si>
  <si>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</si>
  <si>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</si>
  <si>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</si>
  <si>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</si>
  <si>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</si>
  <si>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</si>
  <si>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</si>
  <si>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</si>
  <si>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</si>
  <si>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</si>
  <si>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</si>
  <si>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</si>
  <si>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</si>
  <si>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</si>
  <si>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</si>
  <si>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</si>
  <si>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</si>
  <si>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</si>
  <si>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</si>
  <si>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</si>
  <si>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</si>
  <si>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</si>
  <si>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</si>
  <si>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</si>
  <si>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</si>
  <si>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</si>
  <si>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</si>
  <si>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</si>
  <si>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</si>
  <si>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</si>
  <si>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</si>
  <si>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</si>
  <si>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</si>
  <si>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</si>
  <si>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</si>
  <si>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</si>
  <si>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</si>
  <si>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</si>
  <si>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</si>
  <si>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</si>
  <si>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</si>
  <si>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</si>
  <si>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</si>
  <si>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</si>
  <si>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</si>
  <si>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</si>
  <si>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</si>
  <si>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</si>
  <si>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</si>
  <si>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</si>
  <si>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</si>
  <si>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</si>
  <si>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</si>
  <si>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</si>
  <si>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</si>
  <si>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</si>
  <si>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</si>
  <si>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</si>
  <si>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</si>
  <si>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</si>
  <si>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</si>
  <si>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</si>
  <si>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</si>
  <si>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</si>
  <si>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</si>
  <si>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</si>
  <si>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</si>
  <si>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</si>
  <si>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</si>
  <si>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</si>
  <si>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</si>
  <si>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</si>
  <si>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</si>
  <si>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</si>
  <si>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</si>
  <si>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</si>
  <si>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</si>
  <si>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</si>
  <si>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</si>
  <si>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</si>
  <si>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</si>
  <si>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</si>
  <si>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</si>
  <si>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</si>
  <si>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</si>
  <si>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</si>
  <si>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</si>
  <si>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</si>
  <si>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</si>
  <si>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</si>
  <si>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</si>
  <si>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</si>
  <si>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</si>
  <si>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</si>
  <si>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</si>
  <si>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</si>
  <si>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</si>
  <si>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</si>
  <si>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</si>
  <si>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</si>
  <si>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</si>
  <si>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</si>
  <si>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</si>
  <si>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</si>
  <si>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</si>
  <si>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</si>
  <si>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</si>
  <si>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</si>
  <si>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</si>
  <si>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</si>
  <si>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</si>
  <si>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</si>
  <si>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</si>
  <si>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</si>
  <si>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</si>
  <si>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</si>
  <si>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</si>
  <si>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</si>
  <si>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</si>
  <si>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</si>
  <si>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</si>
  <si>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</si>
  <si>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</si>
  <si>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</si>
  <si>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</si>
  <si>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</si>
  <si>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</si>
  <si>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</si>
  <si>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</si>
  <si>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</si>
  <si>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</si>
  <si>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</si>
  <si>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</si>
  <si>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</si>
  <si>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</si>
  <si>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</si>
  <si>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</si>
  <si>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</si>
  <si>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</si>
  <si>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</si>
  <si>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</si>
  <si>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</si>
  <si>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</si>
  <si>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</si>
  <si>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</si>
  <si>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</si>
  <si>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</si>
  <si>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</si>
  <si>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</si>
  <si>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</si>
  <si>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</si>
  <si>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</si>
  <si>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</si>
  <si>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</si>
  <si>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</si>
  <si>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</si>
  <si>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</si>
  <si>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</si>
  <si>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</si>
  <si>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</si>
  <si>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</si>
  <si>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</si>
  <si>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</si>
  <si>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</si>
  <si>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</si>
  <si>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</si>
  <si>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</si>
  <si>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</si>
  <si>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</si>
  <si>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</si>
  <si>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</si>
  <si>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</si>
  <si>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</si>
  <si>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</si>
  <si>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</si>
  <si>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</si>
  <si>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</si>
  <si>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</si>
  <si>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</si>
  <si>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</si>
  <si>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</si>
  <si>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</si>
  <si>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</si>
  <si>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</si>
  <si>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</si>
  <si>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</si>
  <si>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</si>
  <si>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</si>
  <si>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</si>
  <si>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</si>
  <si>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</si>
  <si>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</si>
  <si>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</si>
  <si>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</si>
  <si>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</si>
  <si>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</si>
  <si>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</si>
  <si>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</si>
  <si>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</si>
  <si>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</si>
  <si>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</si>
  <si>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</si>
  <si>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</si>
  <si>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</si>
  <si>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</si>
  <si>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</si>
  <si>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</si>
  <si>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</si>
  <si>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</si>
  <si>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</si>
  <si>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</si>
  <si>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</si>
  <si>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</si>
  <si>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</si>
  <si>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</si>
  <si>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</si>
  <si>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</si>
  <si>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</si>
  <si>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</si>
  <si>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</si>
  <si>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</si>
  <si>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</si>
  <si>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</si>
  <si>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</si>
  <si>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</si>
  <si>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</si>
  <si>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</si>
  <si>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</si>
  <si>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</si>
  <si>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</si>
  <si>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</si>
  <si>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</si>
  <si>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</si>
  <si>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</si>
  <si>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</si>
  <si>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</si>
  <si>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</si>
  <si>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</si>
  <si>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</si>
  <si>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</si>
  <si>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</si>
  <si>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</si>
  <si>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</si>
  <si>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</si>
  <si>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</si>
  <si>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</si>
  <si>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</si>
  <si>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</si>
  <si>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</si>
  <si>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</si>
  <si>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</si>
  <si>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</si>
  <si>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</si>
  <si>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</si>
  <si>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</si>
  <si>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</si>
  <si>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</si>
  <si>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</si>
  <si>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</si>
  <si>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</si>
  <si>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</si>
  <si>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</si>
  <si>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</si>
  <si>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</si>
  <si>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</si>
  <si>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</si>
  <si>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</si>
  <si>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</si>
  <si>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</si>
  <si>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</si>
  <si>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</si>
  <si>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</si>
  <si>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</si>
  <si>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</si>
  <si>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</si>
  <si>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</si>
  <si>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</si>
  <si>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</si>
  <si>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</si>
  <si>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</si>
  <si>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</si>
  <si>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</si>
  <si>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</si>
  <si>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</si>
  <si>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</si>
  <si>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</si>
  <si>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</si>
  <si>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</si>
  <si>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</si>
  <si>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</si>
  <si>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</si>
  <si>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</si>
  <si>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</si>
  <si>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</si>
  <si>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</si>
  <si>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</si>
  <si>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</si>
  <si>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</si>
  <si>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</si>
  <si>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</si>
  <si>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</si>
  <si>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</si>
  <si>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</si>
  <si>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</si>
  <si>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</si>
  <si>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</si>
  <si>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</si>
  <si>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</si>
  <si>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</si>
  <si>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</si>
  <si>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</si>
  <si>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</si>
  <si>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</si>
  <si>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</si>
  <si>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</si>
  <si>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</si>
  <si>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</si>
  <si>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</si>
  <si>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</si>
  <si>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</si>
  <si>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</si>
  <si>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</si>
  <si>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</si>
  <si>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</si>
  <si>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</si>
  <si>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</si>
  <si>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</si>
  <si>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</si>
  <si>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</si>
  <si>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</si>
  <si>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</si>
  <si>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</si>
  <si>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</si>
  <si>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</si>
  <si>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</si>
  <si>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</si>
  <si>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</si>
  <si>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</si>
  <si>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</si>
  <si>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</si>
  <si>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</si>
  <si>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</si>
  <si>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</si>
  <si>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</si>
  <si>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</si>
  <si>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</si>
  <si>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</si>
  <si>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</si>
  <si>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</si>
  <si>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</si>
  <si>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</si>
  <si>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</si>
  <si>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</si>
  <si>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</si>
  <si>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</si>
  <si>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</si>
  <si>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</si>
  <si>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</si>
  <si>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</si>
  <si>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</si>
  <si>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</si>
  <si>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</si>
  <si>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</si>
  <si>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</si>
  <si>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</si>
  <si>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</si>
  <si>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</si>
  <si>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</si>
  <si>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</si>
  <si>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</si>
  <si>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</si>
  <si>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</si>
  <si>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</si>
  <si>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</si>
  <si>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</si>
  <si>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</si>
  <si>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</si>
  <si>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</si>
  <si>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</si>
  <si>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</si>
  <si>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</si>
  <si>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</si>
  <si>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</si>
  <si>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</si>
  <si>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</si>
  <si>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</si>
  <si>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</si>
  <si>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</si>
  <si>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</si>
  <si>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</si>
  <si>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</si>
  <si>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</si>
  <si>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</si>
  <si>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</si>
  <si>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</si>
  <si>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</si>
  <si>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</si>
  <si>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</si>
  <si>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</si>
  <si>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</si>
  <si>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</si>
  <si>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Paulius Minajevas</t>
  </si>
  <si>
    <t>Vita Kavolynaitė</t>
  </si>
  <si>
    <t>Prienų rajono savivaldybės administracija</t>
  </si>
  <si>
    <t>Vita Kavolynaitė l.e.p. vyr. finansininkė</t>
  </si>
  <si>
    <t>UAB „Roalsa“</t>
  </si>
  <si>
    <t>Fiziniai asmenys</t>
  </si>
  <si>
    <t>Šiluminė trasa</t>
  </si>
  <si>
    <t>Krovininis automobilis</t>
  </si>
  <si>
    <t>Lengvasis automobilis</t>
  </si>
  <si>
    <t>Buhalterinė programa</t>
  </si>
  <si>
    <t>Vita Kavolynaitė l.e.p. vyr. finansininkė/ekonomistė Vilma Lėckienė</t>
  </si>
  <si>
    <t>8 319 53300, finansininke@prienusiluma.lt, ekonomiste@prienusiluma.lt</t>
  </si>
  <si>
    <t>2020.07.01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</si>
</sst>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"/>
  </numFmts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4" fillId="0" borderId="0"/>
    <xf numFmtId="0" fontId="1" fillId="0" borderId="0"/>
  </cellStyleXfs>
  <cellXfs count="570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wrapText="1"/>
      <protection locked="0"/>
    </xf>
    <xf numFmtId="0" fontId="20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0" fillId="7" borderId="0" xfId="0" applyFont="1" applyFill="1"/>
    <xf numFmtId="0" fontId="0" fillId="7" borderId="0" xfId="0" applyFill="1"/>
    <xf numFmtId="0" fontId="20" fillId="7" borderId="18" xfId="0" applyFont="1" applyFill="1" applyBorder="1"/>
    <xf numFmtId="0" fontId="0" fillId="7" borderId="19" xfId="0" applyFill="1" applyBorder="1"/>
    <xf numFmtId="0" fontId="20" fillId="7" borderId="0" xfId="0" applyFont="1" applyFill="1" applyAlignment="1">
      <alignment wrapText="1"/>
    </xf>
    <xf numFmtId="0" fontId="21" fillId="7" borderId="18" xfId="0" applyFont="1" applyFill="1" applyBorder="1" applyAlignment="1">
      <alignment horizontal="center"/>
    </xf>
    <xf numFmtId="0" fontId="21" fillId="7" borderId="0" xfId="0" applyFont="1" applyFill="1" applyAlignment="1">
      <alignment horizontal="center"/>
    </xf>
    <xf numFmtId="0" fontId="20" fillId="0" borderId="14" xfId="0" applyFont="1" applyBorder="1" applyAlignment="1">
      <alignment wrapText="1"/>
    </xf>
    <xf numFmtId="0" fontId="20" fillId="7" borderId="12" xfId="0" applyFont="1" applyFill="1" applyBorder="1"/>
    <xf numFmtId="0" fontId="20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19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0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27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0" fillId="7" borderId="54" xfId="0" applyFont="1" applyFill="1" applyBorder="1"/>
    <xf numFmtId="0" fontId="25" fillId="7" borderId="54" xfId="0" applyFont="1" applyFill="1" applyBorder="1"/>
    <xf numFmtId="0" fontId="26" fillId="7" borderId="54" xfId="0" applyFont="1" applyFill="1" applyBorder="1"/>
    <xf numFmtId="0" fontId="21" fillId="7" borderId="54" xfId="0" applyFont="1" applyFill="1" applyBorder="1" applyAlignment="1">
      <alignment horizontal="center"/>
    </xf>
    <xf numFmtId="0" fontId="20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0" fillId="7" borderId="54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0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27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27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5" fillId="7" borderId="86" xfId="0" applyFont="1" applyFill="1" applyBorder="1"/>
    <xf numFmtId="0" fontId="20" fillId="7" borderId="61" xfId="0" applyFont="1" applyFill="1" applyBorder="1"/>
    <xf numFmtId="0" fontId="20" fillId="7" borderId="87" xfId="0" applyFont="1" applyFill="1" applyBorder="1"/>
    <xf numFmtId="0" fontId="0" fillId="7" borderId="88" xfId="0" applyFill="1" applyBorder="1"/>
    <xf numFmtId="0" fontId="20" fillId="7" borderId="86" xfId="0" applyFont="1" applyFill="1" applyBorder="1"/>
    <xf numFmtId="0" fontId="0" fillId="7" borderId="63" xfId="0" applyFill="1" applyBorder="1"/>
    <xf numFmtId="0" fontId="20" fillId="7" borderId="64" xfId="0" applyFont="1" applyFill="1" applyBorder="1"/>
    <xf numFmtId="0" fontId="20" fillId="7" borderId="64" xfId="0" applyFont="1" applyFill="1" applyBorder="1" applyAlignment="1">
      <alignment horizontal="center"/>
    </xf>
    <xf numFmtId="0" fontId="0" fillId="7" borderId="89" xfId="0" applyFill="1" applyBorder="1"/>
    <xf numFmtId="0" fontId="21" fillId="7" borderId="64" xfId="0" applyFont="1" applyFill="1" applyBorder="1" applyAlignment="1">
      <alignment horizontal="center"/>
    </xf>
    <xf numFmtId="0" fontId="20" fillId="7" borderId="64" xfId="0" applyFont="1" applyFill="1" applyBorder="1" applyAlignment="1">
      <alignment horizontal="left" vertical="top"/>
    </xf>
    <xf numFmtId="0" fontId="20" fillId="7" borderId="90" xfId="0" applyFont="1" applyFill="1" applyBorder="1" applyAlignment="1">
      <alignment horizontal="center" vertical="center" wrapText="1"/>
    </xf>
    <xf numFmtId="0" fontId="20" fillId="7" borderId="90" xfId="0" applyFont="1" applyFill="1" applyBorder="1"/>
    <xf numFmtId="0" fontId="21" fillId="7" borderId="64" xfId="0" applyFont="1" applyFill="1" applyBorder="1" applyAlignment="1">
      <alignment horizontal="left"/>
    </xf>
    <xf numFmtId="0" fontId="20" fillId="7" borderId="64" xfId="0" applyFont="1" applyFill="1" applyBorder="1" applyAlignment="1">
      <alignment horizontal="left"/>
    </xf>
    <xf numFmtId="0" fontId="0" fillId="7" borderId="83" xfId="0" applyFill="1" applyBorder="1"/>
    <xf numFmtId="0" fontId="20" fillId="7" borderId="92" xfId="0" applyFont="1" applyFill="1" applyBorder="1"/>
    <xf numFmtId="0" fontId="20" fillId="7" borderId="93" xfId="0" applyFont="1" applyFill="1" applyBorder="1"/>
    <xf numFmtId="0" fontId="0" fillId="7" borderId="93" xfId="0" applyFill="1" applyBorder="1"/>
    <xf numFmtId="0" fontId="20" fillId="7" borderId="84" xfId="0" applyFont="1" applyFill="1" applyBorder="1"/>
    <xf numFmtId="0" fontId="20" fillId="7" borderId="85" xfId="0" applyFont="1" applyFill="1" applyBorder="1"/>
    <xf numFmtId="0" fontId="20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0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0" fillId="9" borderId="14" xfId="0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/>
    </xf>
    <xf numFmtId="0" fontId="20" fillId="7" borderId="0" xfId="0" applyFont="1" applyFill="1" applyAlignment="1">
      <alignment horizontal="left" vertical="top"/>
    </xf>
    <xf numFmtId="0" fontId="20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0" fillId="0" borderId="23" xfId="0" applyFont="1" applyBorder="1" applyAlignment="1" applyProtection="1">
      <alignment vertical="center" wrapText="1"/>
      <protection locked="0"/>
    </xf>
    <xf numFmtId="0" fontId="20" fillId="0" borderId="59" xfId="0" applyFont="1" applyBorder="1" applyAlignment="1" applyProtection="1">
      <alignment vertical="center" wrapText="1"/>
      <protection locked="0"/>
    </xf>
    <xf numFmtId="164" fontId="20" fillId="0" borderId="14" xfId="0" applyNumberFormat="1" applyFont="1" applyBorder="1" applyAlignment="1" applyProtection="1">
      <alignment vertical="center" wrapText="1"/>
      <protection locked="0"/>
    </xf>
    <xf numFmtId="164" fontId="20" fillId="0" borderId="15" xfId="0" applyNumberFormat="1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35" fillId="0" borderId="60" xfId="0" applyFont="1" applyBorder="1" applyAlignment="1">
      <alignment wrapText="1"/>
    </xf>
    <xf numFmtId="0" fontId="35" fillId="0" borderId="61" xfId="0" applyFont="1" applyBorder="1" applyAlignment="1">
      <alignment wrapText="1"/>
    </xf>
    <xf numFmtId="0" fontId="35" fillId="0" borderId="63" xfId="0" applyFont="1" applyBorder="1" applyAlignment="1">
      <alignment wrapText="1"/>
    </xf>
    <xf numFmtId="0" fontId="35" fillId="0" borderId="0" xfId="0" applyFont="1" applyAlignment="1">
      <alignment wrapText="1"/>
    </xf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36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39" fillId="7" borderId="0" xfId="0" applyFont="1" applyFill="1"/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1" fillId="3" borderId="0" xfId="0" applyFont="1" applyFill="1"/>
    <xf numFmtId="0" fontId="41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3" fillId="0" borderId="0" xfId="0" applyFont="1" applyAlignment="1">
      <alignment horizontal="center" vertical="center"/>
    </xf>
    <xf numFmtId="0" fontId="44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45" fillId="0" borderId="0" xfId="0" applyFont="1"/>
    <xf numFmtId="0" fontId="7" fillId="0" borderId="114" xfId="0" applyFont="1" applyBorder="1"/>
    <xf numFmtId="0" fontId="45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37" fillId="7" borderId="0" xfId="0" applyFont="1" applyFill="1"/>
    <xf numFmtId="0" fontId="7" fillId="0" borderId="0" xfId="0" applyFont="1" applyAlignment="1">
      <alignment vertical="top"/>
    </xf>
    <xf numFmtId="0" fontId="38" fillId="7" borderId="0" xfId="0" applyFont="1" applyFill="1" applyAlignment="1">
      <alignment vertical="top" wrapText="1"/>
    </xf>
    <xf numFmtId="0" fontId="38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27" fillId="0" borderId="20" xfId="3" applyFont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6" fillId="0" borderId="20" xfId="3" applyFont="1" applyBorder="1" applyAlignment="1">
      <alignment vertical="center"/>
    </xf>
    <xf numFmtId="0" fontId="23" fillId="0" borderId="112" xfId="0" applyFont="1" applyBorder="1"/>
    <xf numFmtId="0" fontId="23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40" fillId="7" borderId="61" xfId="0" applyFont="1" applyFill="1" applyBorder="1" applyAlignment="1">
      <alignment horizontal="center" vertical="center" wrapText="1"/>
    </xf>
    <xf numFmtId="0" fontId="40" fillId="7" borderId="62" xfId="0" applyFont="1" applyFill="1" applyBorder="1" applyAlignment="1">
      <alignment horizontal="center" vertical="center" wrapText="1"/>
    </xf>
    <xf numFmtId="0" fontId="40" fillId="7" borderId="0" xfId="0" applyFont="1" applyFill="1" applyAlignment="1">
      <alignment horizontal="center" vertical="center" wrapText="1"/>
    </xf>
    <xf numFmtId="0" fontId="40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/>
      <protection locked="0"/>
    </xf>
    <xf numFmtId="14" fontId="3" fillId="4" borderId="6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7" fillId="7" borderId="0" xfId="0" applyFont="1" applyFill="1" applyAlignment="1">
      <alignment horizontal="left" wrapText="1"/>
    </xf>
    <xf numFmtId="0" fontId="37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0" fillId="4" borderId="33" xfId="0" applyFont="1" applyFill="1" applyBorder="1" applyAlignment="1">
      <alignment horizontal="right"/>
    </xf>
    <xf numFmtId="0" fontId="20" fillId="4" borderId="34" xfId="0" applyFont="1" applyFill="1" applyBorder="1" applyAlignment="1">
      <alignment horizontal="right"/>
    </xf>
    <xf numFmtId="0" fontId="31" fillId="7" borderId="54" xfId="0" applyFont="1" applyFill="1" applyBorder="1" applyAlignment="1">
      <alignment horizontal="center"/>
    </xf>
    <xf numFmtId="0" fontId="31" fillId="7" borderId="0" xfId="0" applyFont="1" applyFill="1" applyAlignment="1">
      <alignment horizontal="center"/>
    </xf>
    <xf numFmtId="0" fontId="31" fillId="7" borderId="64" xfId="0" applyFont="1" applyFill="1" applyBorder="1" applyAlignment="1">
      <alignment horizontal="center"/>
    </xf>
    <xf numFmtId="0" fontId="21" fillId="8" borderId="16" xfId="0" applyFont="1" applyFill="1" applyBorder="1" applyAlignment="1">
      <alignment horizontal="left"/>
    </xf>
    <xf numFmtId="0" fontId="20" fillId="4" borderId="31" xfId="0" applyFont="1" applyFill="1" applyBorder="1" applyAlignment="1" applyProtection="1">
      <alignment horizontal="left"/>
      <protection locked="0"/>
    </xf>
    <xf numFmtId="0" fontId="20" fillId="4" borderId="16" xfId="0" applyFont="1" applyFill="1" applyBorder="1" applyAlignment="1" applyProtection="1">
      <alignment horizontal="left"/>
      <protection locked="0"/>
    </xf>
    <xf numFmtId="0" fontId="20" fillId="7" borderId="54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4" borderId="25" xfId="0" applyFont="1" applyFill="1" applyBorder="1" applyAlignment="1" applyProtection="1">
      <alignment horizontal="center" vertical="center" wrapText="1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>
      <alignment horizontal="left" vertical="top" wrapText="1"/>
    </xf>
    <xf numFmtId="0" fontId="20" fillId="7" borderId="18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center" wrapText="1"/>
    </xf>
    <xf numFmtId="0" fontId="20" fillId="7" borderId="0" xfId="0" applyFont="1" applyFill="1" applyAlignment="1">
      <alignment horizontal="left" wrapText="1"/>
    </xf>
    <xf numFmtId="0" fontId="20" fillId="7" borderId="54" xfId="0" applyFont="1" applyFill="1" applyBorder="1" applyAlignment="1">
      <alignment horizontal="left" vertical="center" wrapText="1"/>
    </xf>
    <xf numFmtId="0" fontId="20" fillId="7" borderId="91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 wrapText="1"/>
    </xf>
    <xf numFmtId="0" fontId="21" fillId="8" borderId="0" xfId="0" applyFont="1" applyFill="1" applyAlignment="1">
      <alignment horizontal="center"/>
    </xf>
    <xf numFmtId="0" fontId="20" fillId="0" borderId="1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1" fillId="8" borderId="54" xfId="0" applyFont="1" applyFill="1" applyBorder="1" applyAlignment="1">
      <alignment horizontal="center"/>
    </xf>
    <xf numFmtId="0" fontId="21" fillId="8" borderId="18" xfId="0" applyFont="1" applyFill="1" applyBorder="1" applyAlignment="1">
      <alignment horizontal="center"/>
    </xf>
    <xf numFmtId="0" fontId="22" fillId="0" borderId="54" xfId="0" applyFont="1" applyBorder="1" applyAlignment="1">
      <alignment horizontal="left" vertical="top"/>
    </xf>
    <xf numFmtId="0" fontId="20" fillId="0" borderId="22" xfId="0" applyFont="1" applyBorder="1" applyAlignment="1">
      <alignment horizontal="left" vertical="top"/>
    </xf>
    <xf numFmtId="0" fontId="20" fillId="7" borderId="54" xfId="0" applyFont="1" applyFill="1" applyBorder="1" applyAlignment="1">
      <alignment horizontal="left" wrapText="1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0" fillId="4" borderId="26" xfId="0" applyFont="1" applyFill="1" applyBorder="1" applyAlignment="1" applyProtection="1">
      <alignment horizontal="center" vertical="center"/>
      <protection locked="0"/>
    </xf>
    <xf numFmtId="0" fontId="20" fillId="7" borderId="18" xfId="0" applyFont="1" applyFill="1" applyBorder="1" applyAlignment="1">
      <alignment horizontal="left" wrapText="1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20" fillId="7" borderId="12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/>
      <protection locked="0"/>
    </xf>
    <xf numFmtId="0" fontId="20" fillId="7" borderId="12" xfId="0" applyFont="1" applyFill="1" applyBorder="1" applyAlignment="1">
      <alignment horizontal="left" wrapText="1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7" fillId="0" borderId="20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8" fillId="7" borderId="61" xfId="0" applyFont="1" applyFill="1" applyBorder="1" applyAlignment="1">
      <alignment horizontal="left" wrapText="1"/>
    </xf>
    <xf numFmtId="0" fontId="38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Normal" xfId="0" builtinId="0"/>
    <cellStyle name="Normal 2" xfId="2"/>
    <cellStyle name="Normal 2 2" xfId="3"/>
    <cellStyle name="Percent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4" tint="0.39997558519241921"/>
    <pageSetUpPr fitToPage="1"/>
  </sheetPr>
  <dimension ref="A1:AZ239"/>
  <sheetViews>
    <sheetView showGridLines="0" topLeftCell="A16" zoomScaleSheetLayoutView="85" zoomScalePageLayoutView="60" workbookViewId="0">
      <selection activeCell="C130" sqref="C130:E130"/>
    </sheetView>
  </sheetViews>
  <sheetFormatPr defaultColWidth="0" defaultRowHeight="1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>
      <c r="B2" s="140"/>
      <c r="C2" s="141"/>
      <c r="D2" s="406" t="s">
        <v>585</v>
      </c>
      <c r="E2" s="407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>
      <c r="B3" s="142"/>
      <c r="C3" s="64"/>
      <c r="D3" s="408"/>
      <c r="E3" s="409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>
      <c r="B4" s="142"/>
      <c r="C4" s="64"/>
      <c r="D4" s="408"/>
      <c r="E4" s="409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>
      <c r="B6" s="419" t="s">
        <v>5</v>
      </c>
      <c r="C6" s="420"/>
      <c r="D6" s="420"/>
      <c r="E6" s="421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>
      <c r="B8" s="146" t="s">
        <v>8</v>
      </c>
      <c r="C8" s="422" t="s">
        <v>256</v>
      </c>
      <c r="D8" s="422"/>
      <c r="E8" s="423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>
      <c r="B9" s="147" t="s">
        <v>10</v>
      </c>
      <c r="C9" s="410" t="str">
        <f>IFERROR(VLOOKUP(C8,$R$1:$T$243,3,FALSE),"")</f>
        <v>Akcinė bendrovė (AB)</v>
      </c>
      <c r="D9" s="410"/>
      <c r="E9" s="411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>
      <c r="B10" s="148" t="s">
        <v>14</v>
      </c>
      <c r="C10" s="410">
        <f>IFERROR(VLOOKUP(C8,$R$2:$S$243,2,FALSE),"")</f>
        <v>170759250</v>
      </c>
      <c r="D10" s="410"/>
      <c r="E10" s="411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>
      <c r="B11" s="148" t="s">
        <v>444</v>
      </c>
      <c r="C11" s="424" t="str">
        <f>IFERROR(VLOOKUP(C8,$R$2:$U$243,4,FALSE),"")</f>
        <v>Šilumos tinklai</v>
      </c>
      <c r="D11" s="424"/>
      <c r="E11" s="425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>
      <c r="B12" s="148" t="s">
        <v>26</v>
      </c>
      <c r="C12" s="412" t="s">
        <v>587</v>
      </c>
      <c r="D12" s="412"/>
      <c r="E12" s="413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>
      <c r="B13" s="148" t="s">
        <v>576</v>
      </c>
      <c r="C13" s="428">
        <v>44762</v>
      </c>
      <c r="D13" s="428"/>
      <c r="E13" s="42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>
      <c r="B14" s="148" t="s">
        <v>445</v>
      </c>
      <c r="C14" s="426">
        <v>1</v>
      </c>
      <c r="D14" s="426"/>
      <c r="E14" s="427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>
      <c r="B15" s="148" t="s">
        <v>30</v>
      </c>
      <c r="C15" s="414" t="s">
        <v>588</v>
      </c>
      <c r="D15" s="414"/>
      <c r="E15" s="415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>
      <c r="B17" s="148"/>
      <c r="C17" s="416" t="s">
        <v>37</v>
      </c>
      <c r="D17" s="417"/>
      <c r="E17" s="418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>
      <c r="B18" s="148" t="s">
        <v>41</v>
      </c>
      <c r="C18" s="446" t="s">
        <v>42</v>
      </c>
      <c r="D18" s="446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>
      <c r="B19" s="151" t="s">
        <v>47</v>
      </c>
      <c r="C19" s="447" t="s">
        <v>589</v>
      </c>
      <c r="D19" s="448"/>
      <c r="E19" s="152">
        <v>0.96699999999999997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>
      <c r="B20" s="151" t="s">
        <v>51</v>
      </c>
      <c r="C20" s="447" t="s">
        <v>591</v>
      </c>
      <c r="D20" s="448"/>
      <c r="E20" s="152">
        <v>2.9000000000000001E-2</v>
      </c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>
      <c r="B21" s="151" t="s">
        <v>55</v>
      </c>
      <c r="C21" s="447" t="s">
        <v>592</v>
      </c>
      <c r="D21" s="448"/>
      <c r="E21" s="152">
        <v>4.0000000000000001E-3</v>
      </c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>
      <c r="B22" s="151" t="s">
        <v>58</v>
      </c>
      <c r="C22" s="426"/>
      <c r="D22" s="449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>
      <c r="B23" s="151" t="s">
        <v>61</v>
      </c>
      <c r="C23" s="426"/>
      <c r="D23" s="449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>
      <c r="B24" s="151" t="s">
        <v>64</v>
      </c>
      <c r="C24" s="426"/>
      <c r="D24" s="449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>
      <c r="B25" s="151" t="s">
        <v>67</v>
      </c>
      <c r="C25" s="426"/>
      <c r="D25" s="449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>
      <c r="B26" s="151" t="s">
        <v>69</v>
      </c>
      <c r="C26" s="447"/>
      <c r="D26" s="448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>
      <c r="B27" s="151" t="s">
        <v>71</v>
      </c>
      <c r="C27" s="447"/>
      <c r="D27" s="448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>
      <c r="B28" s="151" t="s">
        <v>73</v>
      </c>
      <c r="C28" s="447"/>
      <c r="D28" s="448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>
      <c r="B29" s="151" t="s">
        <v>75</v>
      </c>
      <c r="C29" s="450" t="s">
        <v>76</v>
      </c>
      <c r="D29" s="451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>
      <c r="B31" s="155" t="s">
        <v>78</v>
      </c>
      <c r="C31" s="452"/>
      <c r="D31" s="452"/>
      <c r="E31" s="453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>
      <c r="B32" s="156" t="s">
        <v>80</v>
      </c>
      <c r="C32" s="454"/>
      <c r="D32" s="454"/>
      <c r="E32" s="455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>
      <c r="B34" s="157" t="s">
        <v>82</v>
      </c>
      <c r="C34" s="458" t="s">
        <v>218</v>
      </c>
      <c r="D34" s="458"/>
      <c r="E34" s="459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>
      <c r="B35" s="157" t="s">
        <v>84</v>
      </c>
      <c r="C35" s="460"/>
      <c r="D35" s="460"/>
      <c r="E35" s="461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>
      <c r="B37" s="148"/>
      <c r="C37" s="444" t="s">
        <v>87</v>
      </c>
      <c r="D37" s="444"/>
      <c r="E37" s="445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>
      <c r="A38" s="30"/>
      <c r="B38" s="158"/>
      <c r="C38" s="456" t="s">
        <v>89</v>
      </c>
      <c r="D38" s="456"/>
      <c r="E38" s="457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>
      <c r="B39" s="159"/>
      <c r="C39" s="436" t="s">
        <v>91</v>
      </c>
      <c r="D39" s="436"/>
      <c r="E39" s="437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>
      <c r="B40" s="159"/>
      <c r="C40" s="438" t="s">
        <v>93</v>
      </c>
      <c r="D40" s="438"/>
      <c r="E40" s="439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>
      <c r="B42" s="162" t="s">
        <v>97</v>
      </c>
      <c r="C42" s="27">
        <v>1797.9580000000001</v>
      </c>
      <c r="D42" s="34"/>
      <c r="E42" s="163">
        <v>2641.8809999999999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>
      <c r="B43" s="162" t="s">
        <v>99</v>
      </c>
      <c r="C43" s="26">
        <v>1745.704</v>
      </c>
      <c r="D43" s="34"/>
      <c r="E43" s="164">
        <v>2577.9189999999999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>
      <c r="A44" s="30"/>
      <c r="B44" s="165" t="s">
        <v>101</v>
      </c>
      <c r="C44" s="41">
        <f>+C42-C43</f>
        <v>52.254000000000133</v>
      </c>
      <c r="D44" s="34"/>
      <c r="E44" s="166">
        <f>+E42-E43</f>
        <v>63.961999999999989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>
      <c r="A45" s="30"/>
      <c r="B45" s="162" t="s">
        <v>103</v>
      </c>
      <c r="C45" s="404"/>
      <c r="D45" s="48"/>
      <c r="E45" s="405"/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>
      <c r="B46" s="162" t="s">
        <v>105</v>
      </c>
      <c r="C46" s="25">
        <v>219.947</v>
      </c>
      <c r="D46" s="48"/>
      <c r="E46" s="167">
        <v>226.37299999999999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>
      <c r="A47" s="30"/>
      <c r="B47" s="165" t="s">
        <v>107</v>
      </c>
      <c r="C47" s="41">
        <f>+C44-C45-C46</f>
        <v>-167.69299999999987</v>
      </c>
      <c r="D47" s="34"/>
      <c r="E47" s="166">
        <f>+E44-E45-E46</f>
        <v>-162.411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>
      <c r="B49" s="162" t="s">
        <v>111</v>
      </c>
      <c r="C49" s="25">
        <v>3.4649999999999999</v>
      </c>
      <c r="D49" s="48"/>
      <c r="E49" s="169">
        <v>78.53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>
      <c r="B50" s="162" t="s">
        <v>113</v>
      </c>
      <c r="C50" s="44">
        <f>C51-C52</f>
        <v>-7.4169999999999998</v>
      </c>
      <c r="D50" s="34"/>
      <c r="E50" s="170">
        <f>E51-E52</f>
        <v>-80.869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>
      <c r="B51" s="171" t="s">
        <v>115</v>
      </c>
      <c r="C51" s="28">
        <v>4.4800000000000004</v>
      </c>
      <c r="D51" s="48"/>
      <c r="E51" s="172">
        <v>3.1120000000000001</v>
      </c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>
      <c r="B52" s="171" t="s">
        <v>117</v>
      </c>
      <c r="C52" s="26">
        <v>11.897</v>
      </c>
      <c r="D52" s="48"/>
      <c r="E52" s="173">
        <v>83.980999999999995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>
      <c r="A53" s="30"/>
      <c r="B53" s="165" t="s">
        <v>119</v>
      </c>
      <c r="C53" s="41">
        <f>+C47+C48+C49+C50</f>
        <v>-171.64499999999987</v>
      </c>
      <c r="D53" s="34"/>
      <c r="E53" s="166">
        <f>+E47+E48+E49+E50</f>
        <v>-164.75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>
      <c r="B54" s="162" t="s">
        <v>121</v>
      </c>
      <c r="C54" s="5"/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>
      <c r="A55" s="30"/>
      <c r="B55" s="165" t="s">
        <v>123</v>
      </c>
      <c r="C55" s="41">
        <f>C53-C54</f>
        <v>-171.64499999999987</v>
      </c>
      <c r="D55" s="34"/>
      <c r="E55" s="166">
        <f>E53-E54</f>
        <v>-164.75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>
      <c r="A57" s="30"/>
      <c r="B57" s="159"/>
      <c r="C57" s="444" t="s">
        <v>87</v>
      </c>
      <c r="D57" s="444"/>
      <c r="E57" s="445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>
      <c r="B59" s="177" t="s">
        <v>129</v>
      </c>
      <c r="C59" s="1"/>
      <c r="D59" s="38"/>
      <c r="E59" s="172">
        <v>1.35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>
      <c r="B60" s="177" t="s">
        <v>131</v>
      </c>
      <c r="C60" s="24">
        <v>2370.4180000000001</v>
      </c>
      <c r="D60" s="48"/>
      <c r="E60" s="178">
        <v>2244.7719999999999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>
      <c r="B63" s="179" t="s">
        <v>137</v>
      </c>
      <c r="C63" s="46">
        <f>SUM(C59:C62)</f>
        <v>2370.4180000000001</v>
      </c>
      <c r="D63" s="34"/>
      <c r="E63" s="180">
        <f>SUM(E59:E62)</f>
        <v>2246.1219999999998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>
      <c r="B65" s="182" t="s">
        <v>140</v>
      </c>
      <c r="C65" s="28">
        <v>99.097999999999999</v>
      </c>
      <c r="D65" s="48"/>
      <c r="E65" s="172">
        <v>144.625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>
      <c r="B66" s="183" t="s">
        <v>142</v>
      </c>
      <c r="C66" s="24">
        <v>382.255</v>
      </c>
      <c r="D66" s="48"/>
      <c r="E66" s="178">
        <v>515.41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>
      <c r="B67" s="189" t="s">
        <v>503</v>
      </c>
      <c r="C67" s="24">
        <v>381.96345000000002</v>
      </c>
      <c r="D67" s="48"/>
      <c r="E67" s="178">
        <v>479.01441</v>
      </c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>
      <c r="B69" s="184" t="s">
        <v>146</v>
      </c>
      <c r="C69" s="26">
        <v>72.7</v>
      </c>
      <c r="D69" s="48"/>
      <c r="E69" s="173">
        <v>109.803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>
      <c r="B70" s="179" t="s">
        <v>148</v>
      </c>
      <c r="C70" s="46">
        <f>SUM(C65:C66,C68:C69)</f>
        <v>554.053</v>
      </c>
      <c r="D70" s="34"/>
      <c r="E70" s="46">
        <f>SUM(E65:E66,E68:E69)</f>
        <v>769.83799999999997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>
      <c r="A72" s="30"/>
      <c r="B72" s="179" t="s">
        <v>150</v>
      </c>
      <c r="C72" s="11"/>
      <c r="D72" s="49"/>
      <c r="E72" s="185"/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>
      <c r="B76" s="186" t="s">
        <v>155</v>
      </c>
      <c r="C76" s="46">
        <f>SUM(C63,C70,C72,C74)</f>
        <v>2924.471</v>
      </c>
      <c r="D76" s="34"/>
      <c r="E76" s="180">
        <f>SUM(E63,E70,E72,E74)</f>
        <v>3015.96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>
      <c r="B78" s="188" t="s">
        <v>157</v>
      </c>
      <c r="C78" s="4">
        <v>1092.9839999999999</v>
      </c>
      <c r="D78" s="48"/>
      <c r="E78" s="4">
        <v>1092.9839999999999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>
      <c r="A79" s="30"/>
      <c r="B79" s="189" t="s">
        <v>159</v>
      </c>
      <c r="C79" s="4">
        <v>1092.9839999999999</v>
      </c>
      <c r="D79" s="48"/>
      <c r="E79" s="178">
        <v>1092.9839999999999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>
      <c r="A84" s="30"/>
      <c r="B84" s="188" t="s">
        <v>169</v>
      </c>
      <c r="C84" s="4">
        <v>109.298</v>
      </c>
      <c r="D84" s="48"/>
      <c r="E84" s="178"/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>
      <c r="A85" s="30"/>
      <c r="B85" s="189" t="s">
        <v>171</v>
      </c>
      <c r="C85" s="4"/>
      <c r="D85" s="48"/>
      <c r="E85" s="178"/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>
      <c r="A86" s="30"/>
      <c r="B86" s="188" t="s">
        <v>173</v>
      </c>
      <c r="C86" s="4">
        <v>-139.18899999999999</v>
      </c>
      <c r="D86" s="48"/>
      <c r="E86" s="178">
        <v>-194.64099999999999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>
      <c r="A87" s="30"/>
      <c r="B87" s="165" t="s">
        <v>175</v>
      </c>
      <c r="C87" s="46">
        <f>SUM(C78,C80:C84,C86:C86)</f>
        <v>1063.0929999999998</v>
      </c>
      <c r="D87" s="34"/>
      <c r="E87" s="180">
        <f>SUM(E78,E80:E84,E86:E86)</f>
        <v>898.34299999999996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>
      <c r="A89" s="30"/>
      <c r="B89" s="165" t="s">
        <v>178</v>
      </c>
      <c r="C89" s="11">
        <v>731.096</v>
      </c>
      <c r="D89" s="58"/>
      <c r="E89" s="190">
        <v>681.59299999999996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>
      <c r="A93" s="30"/>
      <c r="B93" s="171" t="s">
        <v>184</v>
      </c>
      <c r="C93" s="4">
        <v>347.30599999999998</v>
      </c>
      <c r="D93" s="48"/>
      <c r="E93" s="178">
        <v>471.19400000000002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>
      <c r="A95" s="30"/>
      <c r="B95" s="191" t="s">
        <v>186</v>
      </c>
      <c r="C95" s="4">
        <v>347.30599999999998</v>
      </c>
      <c r="D95" s="48"/>
      <c r="E95" s="178">
        <v>471.19400000000002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>
      <c r="B96" s="171" t="s">
        <v>188</v>
      </c>
      <c r="C96" s="4">
        <v>782.976</v>
      </c>
      <c r="D96" s="48"/>
      <c r="E96" s="178">
        <v>964.83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>
      <c r="B97" s="191" t="s">
        <v>511</v>
      </c>
      <c r="C97" s="4">
        <v>587.23857999999996</v>
      </c>
      <c r="D97" s="48"/>
      <c r="E97" s="178">
        <v>732.71284000000003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>
      <c r="B98" s="191" t="s">
        <v>190</v>
      </c>
      <c r="C98" s="4">
        <v>136.75277</v>
      </c>
      <c r="D98" s="48"/>
      <c r="E98" s="178">
        <v>178.21303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>
      <c r="B99" s="241" t="s">
        <v>192</v>
      </c>
      <c r="C99" s="24"/>
      <c r="D99" s="48"/>
      <c r="E99" s="178"/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>
      <c r="B100" s="165" t="s">
        <v>194</v>
      </c>
      <c r="C100" s="46">
        <f>SUM(C93,C96)</f>
        <v>1130.2819999999999</v>
      </c>
      <c r="D100" s="34"/>
      <c r="E100" s="180">
        <f>SUM(E93,E96)</f>
        <v>1436.0240000000001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>
      <c r="A106" s="30"/>
      <c r="B106" s="165" t="s">
        <v>203</v>
      </c>
      <c r="C106" s="46">
        <f>SUM(C87,C89,C91,C100,C102,C104)</f>
        <v>2924.4709999999995</v>
      </c>
      <c r="D106" s="34"/>
      <c r="E106" s="180">
        <f>SUM(E87,E89,E91,E100,E102,E104)</f>
        <v>3015.96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>
      <c r="B112" s="162"/>
      <c r="C112" s="444" t="s">
        <v>87</v>
      </c>
      <c r="D112" s="444"/>
      <c r="E112" s="445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>
      <c r="B114" s="196" t="s">
        <v>214</v>
      </c>
      <c r="C114" s="244">
        <v>179.3</v>
      </c>
      <c r="D114" s="49"/>
      <c r="E114" s="246">
        <v>175.2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>
      <c r="B115" s="196" t="s">
        <v>217</v>
      </c>
      <c r="C115" s="290">
        <v>96.9</v>
      </c>
      <c r="D115" s="34"/>
      <c r="E115" s="290">
        <v>28.8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>
      <c r="B116" s="197" t="s">
        <v>220</v>
      </c>
      <c r="C116" s="290">
        <v>-29.9</v>
      </c>
      <c r="D116" s="34"/>
      <c r="E116" s="245">
        <v>-194.6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>
      <c r="B117" s="198" t="s">
        <v>222</v>
      </c>
      <c r="C117" s="290">
        <v>0</v>
      </c>
      <c r="D117" s="48"/>
      <c r="E117" s="178">
        <v>0</v>
      </c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>
      <c r="B120" s="200" t="s">
        <v>229</v>
      </c>
      <c r="C120" s="60">
        <v>32</v>
      </c>
      <c r="D120" s="134"/>
      <c r="E120" s="201">
        <v>30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>
      <c r="B121" s="202" t="s">
        <v>230</v>
      </c>
      <c r="C121" s="61">
        <v>5</v>
      </c>
      <c r="D121" s="48"/>
      <c r="E121" s="178">
        <v>4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>
      <c r="B122" s="200" t="s">
        <v>232</v>
      </c>
      <c r="C122" s="61">
        <v>560.1</v>
      </c>
      <c r="D122" s="34"/>
      <c r="E122" s="190">
        <v>562.31314999999995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>
      <c r="B125" s="206" t="s">
        <v>238</v>
      </c>
      <c r="C125" s="434"/>
      <c r="D125" s="434"/>
      <c r="E125" s="435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>
      <c r="B130" s="159" t="s">
        <v>245</v>
      </c>
      <c r="C130" s="440">
        <v>45044</v>
      </c>
      <c r="D130" s="440"/>
      <c r="E130" s="441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>
      <c r="B131" s="159" t="s">
        <v>247</v>
      </c>
      <c r="C131" s="442" t="s">
        <v>590</v>
      </c>
      <c r="D131" s="442"/>
      <c r="E131" s="443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>
      <c r="B132" s="208" t="s">
        <v>249</v>
      </c>
      <c r="C132" s="430"/>
      <c r="D132" s="430"/>
      <c r="E132" s="431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>
      <c r="B133" s="209" t="s">
        <v>251</v>
      </c>
      <c r="C133" s="432"/>
      <c r="D133" s="432"/>
      <c r="E133" s="433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>
      <c r="R238"/>
      <c r="S238" s="133"/>
      <c r="T238"/>
      <c r="U238"/>
    </row>
    <row r="239" spans="18:22" ht="15">
      <c r="R239"/>
      <c r="S239" s="133"/>
      <c r="T239"/>
      <c r="U239"/>
    </row>
  </sheetData>
  <sheetProtection sheet="1" selectLockedCells="1"/>
  <autoFilter ref="R1:V1">
    <sortState ref="R2:V236">
      <sortCondition ref="V1"/>
    </sortState>
  </autoFilter>
  <sortState ref="K1:L123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</mergeCells>
  <phoneticPr fontId="33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2:C14 D12:E12"/>
    <dataValidation allowBlank="1" showErrorMessage="1" sqref="B39:B40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>
      <c r="A1" s="117"/>
      <c r="B1" s="117"/>
      <c r="C1" s="117"/>
      <c r="D1" s="117"/>
      <c r="E1" s="117"/>
      <c r="F1" s="117"/>
      <c r="G1" s="117"/>
    </row>
    <row r="2" spans="1:7" ht="12" customHeight="1">
      <c r="A2" s="117"/>
      <c r="B2" s="64"/>
      <c r="C2" s="64"/>
      <c r="D2" s="464"/>
      <c r="E2" s="464"/>
      <c r="F2" s="117"/>
      <c r="G2" s="117"/>
    </row>
    <row r="3" spans="1:7" ht="29.25" customHeight="1">
      <c r="A3" s="117"/>
      <c r="B3" s="64"/>
      <c r="C3" s="64"/>
      <c r="D3" s="465" t="s">
        <v>354</v>
      </c>
      <c r="E3" s="465"/>
      <c r="F3" s="117"/>
      <c r="G3" s="117"/>
    </row>
    <row r="4" spans="1:7" ht="15" customHeight="1">
      <c r="A4" s="117"/>
      <c r="B4" s="63"/>
      <c r="C4" s="63"/>
      <c r="D4" s="65" t="s">
        <v>355</v>
      </c>
      <c r="E4" s="63"/>
      <c r="F4" s="117"/>
      <c r="G4" s="117"/>
    </row>
    <row r="5" spans="1:7" ht="15" customHeight="1">
      <c r="A5" s="117"/>
      <c r="B5" s="63"/>
      <c r="C5" s="63"/>
      <c r="D5" s="65"/>
      <c r="E5" s="63"/>
      <c r="F5" s="117"/>
      <c r="G5" s="117"/>
    </row>
    <row r="6" spans="1:7" ht="15" customHeight="1">
      <c r="A6" s="117"/>
      <c r="B6" s="420" t="s">
        <v>356</v>
      </c>
      <c r="C6" s="420"/>
      <c r="D6" s="420"/>
      <c r="E6" s="420"/>
      <c r="F6" s="117"/>
      <c r="G6" s="117"/>
    </row>
    <row r="7" spans="1:7" ht="12.75" customHeight="1">
      <c r="A7" s="117"/>
      <c r="B7" s="63"/>
      <c r="C7" s="63"/>
      <c r="D7" s="65"/>
      <c r="E7" s="63"/>
      <c r="F7" s="117"/>
      <c r="G7" s="117"/>
    </row>
    <row r="8" spans="1:7" ht="10.5" customHeight="1">
      <c r="A8" s="117"/>
      <c r="B8" s="31"/>
      <c r="C8" s="32"/>
      <c r="D8" s="32"/>
      <c r="E8" s="32"/>
      <c r="F8" s="117"/>
      <c r="G8" s="117"/>
    </row>
    <row r="9" spans="1:7" ht="18.75">
      <c r="A9" s="117"/>
      <c r="B9" s="84" t="s">
        <v>8</v>
      </c>
      <c r="C9" s="463" t="str">
        <f>'Finansiniai duomenys'!C8</f>
        <v>AB „Prienų šilumos tinklai“</v>
      </c>
      <c r="D9" s="463"/>
      <c r="E9" s="463"/>
      <c r="F9" s="117"/>
      <c r="G9" s="117"/>
    </row>
    <row r="10" spans="1:7">
      <c r="A10" s="117"/>
      <c r="B10" s="85" t="s">
        <v>10</v>
      </c>
      <c r="C10" s="410" t="str">
        <f>'Finansiniai duomenys'!C9</f>
        <v>Akcinė bendrovė (AB)</v>
      </c>
      <c r="D10" s="410"/>
      <c r="E10" s="410"/>
      <c r="F10" s="117"/>
      <c r="G10" s="117"/>
    </row>
    <row r="11" spans="1:7" ht="12" hidden="1" customHeight="1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>
      <c r="A13" s="117"/>
      <c r="B13" s="85"/>
      <c r="C13" s="136" t="s">
        <v>18</v>
      </c>
      <c r="D13" s="136"/>
      <c r="E13" s="136"/>
      <c r="F13" s="117"/>
      <c r="G13" s="117"/>
    </row>
    <row r="14" spans="1:7">
      <c r="A14" s="117"/>
      <c r="B14" s="85" t="s">
        <v>357</v>
      </c>
      <c r="C14" s="410" t="e">
        <f>'Finansiniai duomenys'!#REF!</f>
        <v>#REF!</v>
      </c>
      <c r="D14" s="410"/>
      <c r="E14" s="410"/>
      <c r="F14" s="117"/>
      <c r="G14" s="117"/>
    </row>
    <row r="15" spans="1:7" ht="12" hidden="1" customHeight="1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>
      <c r="A26" s="117"/>
      <c r="B26" s="85"/>
      <c r="C26" s="33" t="s">
        <v>53</v>
      </c>
      <c r="D26" s="136"/>
      <c r="E26" s="136"/>
      <c r="F26" s="117"/>
      <c r="G26" s="117"/>
    </row>
    <row r="27" spans="1:9">
      <c r="A27" s="117"/>
      <c r="B27" s="35" t="s">
        <v>14</v>
      </c>
      <c r="C27" s="410">
        <f>'Finansiniai duomenys'!C10</f>
        <v>170759250</v>
      </c>
      <c r="D27" s="410"/>
      <c r="E27" s="410"/>
      <c r="F27" s="117"/>
      <c r="G27" s="117"/>
    </row>
    <row r="28" spans="1:9">
      <c r="A28" s="117"/>
      <c r="B28" s="35" t="s">
        <v>17</v>
      </c>
      <c r="C28" s="410" t="e">
        <f>'Finansiniai duomenys'!#REF!</f>
        <v>#REF!</v>
      </c>
      <c r="D28" s="410"/>
      <c r="E28" s="410"/>
      <c r="F28" s="117"/>
      <c r="G28" s="117"/>
    </row>
    <row r="29" spans="1:9">
      <c r="A29" s="117"/>
      <c r="B29" s="35" t="s">
        <v>21</v>
      </c>
      <c r="C29" s="410" t="e">
        <f>'Finansiniai duomenys'!#REF!</f>
        <v>#REF!</v>
      </c>
      <c r="D29" s="410"/>
      <c r="E29" s="410"/>
      <c r="F29" s="117"/>
      <c r="G29" s="117"/>
      <c r="H29" s="34" t="s">
        <v>27</v>
      </c>
      <c r="I29" s="34"/>
    </row>
    <row r="30" spans="1:9">
      <c r="A30" s="117"/>
      <c r="B30" s="35"/>
      <c r="C30" s="410" t="e">
        <f>'Finansiniai duomenys'!#REF!</f>
        <v>#REF!</v>
      </c>
      <c r="D30" s="410"/>
      <c r="E30" s="410"/>
      <c r="F30" s="117"/>
      <c r="G30" s="117"/>
      <c r="H30" s="34" t="s">
        <v>31</v>
      </c>
      <c r="I30" s="34"/>
    </row>
    <row r="31" spans="1:9">
      <c r="A31" s="117"/>
      <c r="B31" s="35" t="s">
        <v>26</v>
      </c>
      <c r="C31" s="410" t="str">
        <f>'Finansiniai duomenys'!C12</f>
        <v>Paulius Minajevas</v>
      </c>
      <c r="D31" s="410"/>
      <c r="E31" s="410"/>
      <c r="F31" s="117"/>
      <c r="G31" s="117"/>
      <c r="H31" s="34" t="s">
        <v>34</v>
      </c>
      <c r="I31" s="34"/>
    </row>
    <row r="32" spans="1:9">
      <c r="A32" s="117"/>
      <c r="B32" s="35" t="s">
        <v>30</v>
      </c>
      <c r="C32" s="462" t="str">
        <f>'Finansiniai duomenys'!C15</f>
        <v>Vita Kavolynaitė</v>
      </c>
      <c r="D32" s="462"/>
      <c r="E32" s="462"/>
      <c r="F32" s="117"/>
      <c r="G32" s="117"/>
      <c r="H32" s="34" t="s">
        <v>358</v>
      </c>
      <c r="I32" s="34"/>
    </row>
    <row r="33" spans="1:9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>
      <c r="A34" s="117"/>
      <c r="B34" s="35"/>
      <c r="C34" s="416" t="s">
        <v>37</v>
      </c>
      <c r="D34" s="417"/>
      <c r="E34" s="417"/>
      <c r="F34" s="117"/>
      <c r="G34" s="117"/>
      <c r="H34" s="34" t="s">
        <v>48</v>
      </c>
      <c r="I34" s="34"/>
    </row>
    <row r="35" spans="1:9">
      <c r="A35" s="117"/>
      <c r="B35" s="35" t="s">
        <v>41</v>
      </c>
      <c r="C35" s="446" t="s">
        <v>359</v>
      </c>
      <c r="D35" s="446"/>
      <c r="E35" s="68" t="s">
        <v>43</v>
      </c>
      <c r="F35" s="117"/>
      <c r="G35" s="117"/>
      <c r="H35" s="34" t="s">
        <v>52</v>
      </c>
      <c r="I35" s="34"/>
    </row>
    <row r="36" spans="1:9">
      <c r="A36" s="117"/>
      <c r="B36" s="86" t="s">
        <v>47</v>
      </c>
      <c r="C36" s="466" t="str">
        <f>'Finansiniai duomenys'!C19</f>
        <v>Prienų rajono savivaldybės administracija</v>
      </c>
      <c r="D36" s="467"/>
      <c r="E36" s="118">
        <f>'Finansiniai duomenys'!E19</f>
        <v>0.96699999999999997</v>
      </c>
      <c r="F36" s="117"/>
      <c r="G36" s="117"/>
      <c r="H36" s="34" t="s">
        <v>56</v>
      </c>
      <c r="I36" s="34"/>
    </row>
    <row r="37" spans="1:9">
      <c r="A37" s="117"/>
      <c r="B37" s="86" t="s">
        <v>51</v>
      </c>
      <c r="C37" s="466" t="str">
        <f>'Finansiniai duomenys'!C20</f>
        <v>UAB „Roalsa“</v>
      </c>
      <c r="D37" s="467"/>
      <c r="E37" s="118">
        <f>'Finansiniai duomenys'!E20</f>
        <v>2.9000000000000001E-2</v>
      </c>
      <c r="F37" s="117"/>
      <c r="G37" s="117"/>
      <c r="H37" s="34" t="s">
        <v>59</v>
      </c>
      <c r="I37" s="34"/>
    </row>
    <row r="38" spans="1:9">
      <c r="A38" s="117"/>
      <c r="B38" s="86" t="s">
        <v>55</v>
      </c>
      <c r="C38" s="466">
        <f>'Finansiniai duomenys'!C26</f>
        <v>0</v>
      </c>
      <c r="D38" s="467"/>
      <c r="E38" s="118">
        <f>'Finansiniai duomenys'!E26</f>
        <v>0</v>
      </c>
      <c r="F38" s="117"/>
      <c r="G38" s="117"/>
      <c r="H38" s="30" t="s">
        <v>62</v>
      </c>
      <c r="I38" s="34"/>
    </row>
    <row r="39" spans="1:9">
      <c r="A39" s="117"/>
      <c r="B39" s="86" t="s">
        <v>58</v>
      </c>
      <c r="C39" s="466">
        <f>'Finansiniai duomenys'!C27</f>
        <v>0</v>
      </c>
      <c r="D39" s="467"/>
      <c r="E39" s="118">
        <f>'Finansiniai duomenys'!E27</f>
        <v>0</v>
      </c>
      <c r="F39" s="117"/>
      <c r="G39" s="117"/>
      <c r="H39" s="30" t="s">
        <v>65</v>
      </c>
    </row>
    <row r="40" spans="1:9">
      <c r="A40" s="117"/>
      <c r="B40" s="86" t="s">
        <v>61</v>
      </c>
      <c r="C40" s="466">
        <f>'Finansiniai duomenys'!C28</f>
        <v>0</v>
      </c>
      <c r="D40" s="467"/>
      <c r="E40" s="118">
        <f>'Finansiniai duomenys'!E28</f>
        <v>0</v>
      </c>
      <c r="F40" s="117"/>
      <c r="G40" s="117"/>
    </row>
    <row r="41" spans="1:9">
      <c r="A41" s="117"/>
      <c r="B41" s="86" t="s">
        <v>75</v>
      </c>
      <c r="C41" s="450" t="s">
        <v>76</v>
      </c>
      <c r="D41" s="451"/>
      <c r="E41" s="69">
        <f>100%-SUM(E36:E40)</f>
        <v>4.0000000000000036E-3</v>
      </c>
      <c r="F41" s="117"/>
      <c r="G41" s="117"/>
    </row>
    <row r="42" spans="1:9">
      <c r="A42" s="117"/>
      <c r="B42" s="86"/>
      <c r="C42" s="70"/>
      <c r="D42" s="70"/>
      <c r="E42" s="70"/>
      <c r="F42" s="117"/>
      <c r="G42" s="117"/>
    </row>
    <row r="43" spans="1:9">
      <c r="A43" s="117"/>
      <c r="B43" s="70" t="s">
        <v>78</v>
      </c>
      <c r="C43" s="468">
        <f>'Finansiniai duomenys'!C31</f>
        <v>0</v>
      </c>
      <c r="D43" s="468"/>
      <c r="E43" s="468"/>
      <c r="F43" s="117"/>
      <c r="G43" s="117"/>
    </row>
    <row r="44" spans="1:9" ht="24">
      <c r="A44" s="117"/>
      <c r="B44" s="87" t="s">
        <v>360</v>
      </c>
      <c r="C44" s="469">
        <f>'Finansiniai duomenys'!C32</f>
        <v>0</v>
      </c>
      <c r="D44" s="469"/>
      <c r="E44" s="469"/>
      <c r="F44" s="117"/>
      <c r="G44" s="117"/>
    </row>
    <row r="45" spans="1:9">
      <c r="A45" s="117"/>
      <c r="B45" s="35"/>
      <c r="C45" s="70"/>
      <c r="D45" s="70"/>
      <c r="E45" s="70"/>
      <c r="F45" s="117"/>
      <c r="G45" s="117"/>
    </row>
    <row r="46" spans="1:9" ht="24">
      <c r="A46" s="117"/>
      <c r="B46" s="88" t="s">
        <v>82</v>
      </c>
      <c r="C46" s="470" t="e">
        <f>'Finansiniai duomenys'!#REF!</f>
        <v>#REF!</v>
      </c>
      <c r="D46" s="470"/>
      <c r="E46" s="470"/>
      <c r="F46" s="117"/>
      <c r="G46" s="117"/>
    </row>
    <row r="47" spans="1:9" ht="41.25" customHeight="1">
      <c r="A47" s="117"/>
      <c r="B47" s="88" t="s">
        <v>84</v>
      </c>
      <c r="C47" s="471" t="e">
        <f>'Finansiniai duomenys'!#REF!</f>
        <v>#REF!</v>
      </c>
      <c r="D47" s="471"/>
      <c r="E47" s="471"/>
      <c r="F47" s="117"/>
      <c r="G47" s="117"/>
    </row>
    <row r="48" spans="1:9">
      <c r="A48" s="117"/>
      <c r="B48" s="35"/>
      <c r="C48" s="70"/>
      <c r="D48" s="70"/>
      <c r="E48" s="70"/>
      <c r="F48" s="117"/>
      <c r="G48" s="117"/>
    </row>
    <row r="49" spans="1:12" ht="24.6" customHeight="1">
      <c r="A49" s="117"/>
      <c r="B49" s="35"/>
      <c r="C49" s="444" t="s">
        <v>87</v>
      </c>
      <c r="D49" s="444"/>
      <c r="E49" s="444"/>
      <c r="F49" s="117"/>
      <c r="G49" s="117"/>
      <c r="H49" s="36"/>
    </row>
    <row r="50" spans="1:12" s="36" customFormat="1" ht="12" customHeight="1">
      <c r="A50" s="123"/>
      <c r="B50" s="135"/>
      <c r="C50" s="456"/>
      <c r="D50" s="456"/>
      <c r="E50" s="456"/>
      <c r="F50" s="123"/>
      <c r="G50" s="123"/>
      <c r="H50" s="30"/>
      <c r="K50" s="30"/>
      <c r="L50" s="30"/>
    </row>
    <row r="51" spans="1:12" ht="12" customHeight="1">
      <c r="A51" s="117"/>
      <c r="B51" s="34"/>
      <c r="C51" s="436" t="s">
        <v>91</v>
      </c>
      <c r="D51" s="436"/>
      <c r="E51" s="436"/>
      <c r="F51" s="117"/>
      <c r="G51" s="117"/>
    </row>
    <row r="52" spans="1:12">
      <c r="A52" s="117"/>
      <c r="B52" s="34"/>
      <c r="C52" s="438" t="s">
        <v>93</v>
      </c>
      <c r="D52" s="438"/>
      <c r="E52" s="438"/>
      <c r="F52" s="117"/>
      <c r="G52" s="117"/>
    </row>
    <row r="53" spans="1:12" ht="12.75" thickBot="1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>
      <c r="A54" s="117"/>
      <c r="B54" s="90" t="s">
        <v>97</v>
      </c>
      <c r="C54" s="1"/>
      <c r="D54" s="38"/>
      <c r="E54" s="75"/>
      <c r="F54" s="117"/>
      <c r="G54" s="117"/>
    </row>
    <row r="55" spans="1:1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>
      <c r="A61" s="117"/>
      <c r="B61" s="90" t="s">
        <v>111</v>
      </c>
      <c r="C61" s="3"/>
      <c r="D61" s="34"/>
      <c r="E61" s="121"/>
      <c r="F61" s="117"/>
      <c r="G61" s="117"/>
    </row>
    <row r="62" spans="1:1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>
      <c r="A63" s="117"/>
      <c r="B63" s="92" t="s">
        <v>115</v>
      </c>
      <c r="C63" s="1"/>
      <c r="D63" s="39"/>
      <c r="E63" s="75"/>
      <c r="F63" s="117"/>
      <c r="G63" s="117"/>
    </row>
    <row r="64" spans="1:1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>
      <c r="A69" s="117"/>
      <c r="B69" s="34"/>
      <c r="C69" s="34"/>
      <c r="D69" s="34"/>
      <c r="E69" s="34"/>
      <c r="F69" s="117"/>
      <c r="G69" s="117"/>
    </row>
    <row r="70" spans="1:12" ht="12.75" thickBot="1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>
      <c r="A71" s="117"/>
      <c r="B71" s="94" t="s">
        <v>129</v>
      </c>
      <c r="C71" s="1"/>
      <c r="D71" s="34"/>
      <c r="E71" s="71"/>
      <c r="F71" s="117"/>
      <c r="G71" s="117"/>
    </row>
    <row r="72" spans="1:12">
      <c r="A72" s="117"/>
      <c r="B72" s="94" t="s">
        <v>131</v>
      </c>
      <c r="C72" s="4"/>
      <c r="D72" s="34"/>
      <c r="E72" s="80"/>
      <c r="F72" s="117"/>
      <c r="G72" s="117"/>
    </row>
    <row r="73" spans="1:12">
      <c r="A73" s="117"/>
      <c r="B73" s="94" t="s">
        <v>133</v>
      </c>
      <c r="C73" s="4"/>
      <c r="D73" s="34"/>
      <c r="E73" s="80"/>
      <c r="F73" s="117"/>
      <c r="G73" s="117"/>
    </row>
    <row r="74" spans="1:12">
      <c r="A74" s="117"/>
      <c r="B74" s="94" t="s">
        <v>135</v>
      </c>
      <c r="C74" s="4"/>
      <c r="D74" s="34"/>
      <c r="E74" s="80"/>
      <c r="F74" s="117"/>
      <c r="G74" s="117"/>
    </row>
    <row r="75" spans="1:1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>
      <c r="A77" s="117"/>
      <c r="B77" s="34"/>
      <c r="C77" s="47"/>
      <c r="D77" s="48"/>
      <c r="E77" s="47"/>
      <c r="F77" s="117"/>
      <c r="G77" s="117"/>
    </row>
    <row r="78" spans="1:12" ht="11.25" customHeight="1">
      <c r="A78" s="117"/>
      <c r="B78" s="96" t="s">
        <v>365</v>
      </c>
      <c r="C78" s="1"/>
      <c r="D78" s="48"/>
      <c r="E78" s="75"/>
      <c r="F78" s="117"/>
      <c r="G78" s="117"/>
    </row>
    <row r="79" spans="1:12">
      <c r="A79" s="117"/>
      <c r="B79" s="97" t="s">
        <v>142</v>
      </c>
      <c r="C79" s="4"/>
      <c r="D79" s="48"/>
      <c r="E79" s="11"/>
      <c r="F79" s="117"/>
      <c r="G79" s="117"/>
    </row>
    <row r="80" spans="1:12">
      <c r="A80" s="117"/>
      <c r="B80" s="98" t="s">
        <v>144</v>
      </c>
      <c r="C80" s="4"/>
      <c r="D80" s="48"/>
      <c r="E80" s="11"/>
      <c r="F80" s="117"/>
      <c r="G80" s="117"/>
    </row>
    <row r="81" spans="1:1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>
      <c r="A87" s="117"/>
      <c r="B87" s="34"/>
      <c r="C87" s="47"/>
      <c r="D87" s="34"/>
      <c r="E87" s="47"/>
      <c r="F87" s="117"/>
      <c r="G87" s="117"/>
      <c r="H87" s="40"/>
    </row>
    <row r="88" spans="1:12" s="40" customFormat="1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>
      <c r="A104" s="117"/>
      <c r="B104" s="90"/>
      <c r="C104" s="47"/>
      <c r="D104" s="34"/>
      <c r="E104" s="47"/>
      <c r="F104" s="117"/>
      <c r="G104" s="117"/>
    </row>
    <row r="105" spans="1:12">
      <c r="A105" s="117"/>
      <c r="B105" s="92" t="s">
        <v>368</v>
      </c>
      <c r="C105" s="11"/>
      <c r="D105" s="49"/>
      <c r="E105" s="79"/>
      <c r="F105" s="117"/>
      <c r="G105" s="117"/>
    </row>
    <row r="106" spans="1:12">
      <c r="A106" s="117"/>
      <c r="B106" s="103" t="s">
        <v>186</v>
      </c>
      <c r="C106" s="24"/>
      <c r="D106" s="49"/>
      <c r="E106" s="11"/>
      <c r="F106" s="117"/>
      <c r="G106" s="117"/>
    </row>
    <row r="107" spans="1:12">
      <c r="A107" s="117"/>
      <c r="B107" s="92" t="s">
        <v>369</v>
      </c>
      <c r="C107" s="11"/>
      <c r="D107" s="49"/>
      <c r="E107" s="11"/>
      <c r="F107" s="117"/>
      <c r="G107" s="117"/>
    </row>
    <row r="108" spans="1:12">
      <c r="A108" s="117"/>
      <c r="B108" s="103" t="s">
        <v>190</v>
      </c>
      <c r="C108" s="24"/>
      <c r="D108" s="48"/>
      <c r="E108" s="11"/>
      <c r="F108" s="117"/>
      <c r="G108" s="117"/>
    </row>
    <row r="109" spans="1:1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>
      <c r="A119" s="117"/>
      <c r="B119" s="34"/>
      <c r="C119" s="34"/>
      <c r="D119" s="34"/>
      <c r="E119" s="34"/>
      <c r="F119" s="117"/>
      <c r="G119" s="117"/>
    </row>
    <row r="120" spans="1:12">
      <c r="A120" s="117"/>
      <c r="B120" s="34"/>
      <c r="C120" s="34"/>
      <c r="D120" s="34"/>
      <c r="E120" s="34"/>
      <c r="F120" s="117"/>
      <c r="G120" s="117"/>
    </row>
    <row r="121" spans="1:12">
      <c r="A121" s="117"/>
      <c r="B121" s="105" t="s">
        <v>209</v>
      </c>
      <c r="C121" s="56"/>
      <c r="D121" s="49"/>
      <c r="E121" s="81"/>
      <c r="F121" s="117"/>
      <c r="G121" s="117"/>
    </row>
    <row r="122" spans="1:12">
      <c r="A122" s="117"/>
      <c r="B122" s="34"/>
      <c r="C122" s="34"/>
      <c r="D122" s="34"/>
      <c r="E122" s="34"/>
      <c r="F122" s="117"/>
      <c r="G122" s="117"/>
    </row>
    <row r="123" spans="1:12">
      <c r="A123" s="117"/>
      <c r="B123" s="90"/>
      <c r="C123" s="34"/>
      <c r="D123" s="34"/>
      <c r="E123" s="34"/>
      <c r="F123" s="117"/>
      <c r="G123" s="117"/>
    </row>
    <row r="124" spans="1:12" ht="12.75" thickBot="1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>
      <c r="A126" s="117"/>
      <c r="B126" s="107"/>
      <c r="C126" s="52"/>
      <c r="D126" s="52"/>
      <c r="E126" s="52"/>
      <c r="F126" s="117"/>
      <c r="G126" s="117"/>
    </row>
    <row r="127" spans="1:12" ht="24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>
      <c r="A128" s="117"/>
      <c r="B128" s="34"/>
      <c r="C128" s="47"/>
      <c r="D128" s="10"/>
      <c r="E128" s="47"/>
      <c r="F128" s="117"/>
      <c r="G128" s="117"/>
    </row>
    <row r="129" spans="1:7" ht="24">
      <c r="A129" s="117"/>
      <c r="B129" s="109" t="s">
        <v>374</v>
      </c>
      <c r="C129" s="23"/>
      <c r="D129" s="49"/>
      <c r="E129" s="79"/>
      <c r="F129" s="117"/>
      <c r="G129" s="117"/>
    </row>
    <row r="130" spans="1:7">
      <c r="A130" s="117"/>
      <c r="B130" s="34"/>
      <c r="C130" s="10"/>
      <c r="D130" s="10"/>
      <c r="E130" s="10"/>
      <c r="F130" s="117"/>
      <c r="G130" s="117"/>
    </row>
    <row r="131" spans="1:7" ht="12.75" thickBot="1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>
      <c r="A132" s="117"/>
      <c r="B132" s="110" t="s">
        <v>229</v>
      </c>
      <c r="C132" s="4"/>
      <c r="D132" s="38"/>
      <c r="E132" s="11"/>
      <c r="F132" s="117"/>
      <c r="G132" s="117"/>
    </row>
    <row r="133" spans="1:7">
      <c r="A133" s="117"/>
      <c r="B133" s="111" t="s">
        <v>230</v>
      </c>
      <c r="C133" s="24"/>
      <c r="D133" s="48"/>
      <c r="E133" s="11"/>
      <c r="F133" s="117"/>
      <c r="G133" s="117"/>
    </row>
    <row r="134" spans="1:7">
      <c r="A134" s="117"/>
      <c r="B134" s="110" t="s">
        <v>375</v>
      </c>
      <c r="C134" s="24"/>
      <c r="D134" s="34"/>
      <c r="E134" s="80"/>
      <c r="F134" s="117"/>
      <c r="G134" s="117"/>
    </row>
    <row r="135" spans="1:7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>
      <c r="A137" s="117"/>
      <c r="B137" s="113"/>
      <c r="C137" s="53"/>
      <c r="D137" s="53"/>
      <c r="E137" s="53"/>
      <c r="F137" s="117"/>
      <c r="G137" s="117"/>
    </row>
    <row r="138" spans="1:7" ht="12" customHeight="1" thickBot="1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>
      <c r="A139" s="117"/>
      <c r="B139" s="114" t="s">
        <v>238</v>
      </c>
      <c r="C139" s="434"/>
      <c r="D139" s="434"/>
      <c r="E139" s="434"/>
      <c r="F139" s="117"/>
      <c r="G139" s="117"/>
    </row>
    <row r="140" spans="1:7">
      <c r="A140" s="117"/>
      <c r="B140" s="10"/>
      <c r="C140" s="34"/>
      <c r="D140" s="34"/>
      <c r="E140" s="34"/>
      <c r="F140" s="117"/>
      <c r="G140" s="117"/>
    </row>
    <row r="141" spans="1:7" ht="12.75" thickBot="1">
      <c r="A141" s="117"/>
      <c r="B141" s="126"/>
      <c r="C141" s="54"/>
      <c r="D141" s="54"/>
      <c r="E141" s="54"/>
      <c r="F141" s="117"/>
      <c r="G141" s="117"/>
    </row>
    <row r="142" spans="1:7" ht="13.5" customHeight="1">
      <c r="A142" s="117"/>
      <c r="B142" s="34"/>
      <c r="C142" s="34"/>
      <c r="D142" s="34"/>
      <c r="E142" s="34"/>
      <c r="F142" s="117"/>
      <c r="G142" s="117"/>
    </row>
    <row r="143" spans="1:7">
      <c r="A143" s="117"/>
      <c r="B143" s="31" t="s">
        <v>243</v>
      </c>
      <c r="C143" s="83"/>
      <c r="D143" s="83"/>
      <c r="E143" s="83"/>
      <c r="F143" s="117"/>
      <c r="G143" s="117"/>
    </row>
    <row r="144" spans="1:7">
      <c r="A144" s="117"/>
      <c r="B144" s="34" t="s">
        <v>245</v>
      </c>
      <c r="C144" s="440"/>
      <c r="D144" s="440"/>
      <c r="E144" s="440"/>
      <c r="F144" s="117"/>
      <c r="G144" s="117"/>
    </row>
    <row r="145" spans="1:7">
      <c r="A145" s="117"/>
      <c r="B145" s="34" t="s">
        <v>247</v>
      </c>
      <c r="C145" s="442"/>
      <c r="D145" s="442"/>
      <c r="E145" s="442"/>
      <c r="F145" s="117"/>
      <c r="G145" s="117"/>
    </row>
    <row r="146" spans="1:7" ht="24">
      <c r="A146" s="117"/>
      <c r="B146" s="115" t="s">
        <v>249</v>
      </c>
      <c r="C146" s="430"/>
      <c r="D146" s="430"/>
      <c r="E146" s="430"/>
      <c r="F146" s="117"/>
      <c r="G146" s="117"/>
    </row>
    <row r="147" spans="1:7" ht="30" customHeight="1">
      <c r="A147" s="117"/>
      <c r="B147" s="116" t="s">
        <v>376</v>
      </c>
      <c r="C147" s="432"/>
      <c r="D147" s="432"/>
      <c r="E147" s="432"/>
      <c r="F147" s="117"/>
      <c r="G147" s="117"/>
    </row>
    <row r="148" spans="1:7" ht="1.9" customHeight="1">
      <c r="A148" s="117"/>
      <c r="B148" s="117"/>
      <c r="C148" s="117"/>
      <c r="D148" s="117"/>
      <c r="E148" s="125"/>
      <c r="F148" s="117"/>
      <c r="G148" s="117"/>
    </row>
    <row r="149" spans="1:7" ht="8.25" customHeight="1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tabColor theme="7" tint="0.59999389629810485"/>
  </sheetPr>
  <dimension ref="A1:XFC110"/>
  <sheetViews>
    <sheetView showGridLines="0" tabSelected="1" topLeftCell="A25" workbookViewId="0">
      <selection activeCell="H14" sqref="H14"/>
    </sheetView>
  </sheetViews>
  <sheetFormatPr defaultColWidth="0" defaultRowHeight="1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>
      <c r="A2" s="12"/>
      <c r="B2" s="321"/>
      <c r="C2" s="322"/>
      <c r="D2" s="478" t="s">
        <v>501</v>
      </c>
      <c r="E2" s="479"/>
      <c r="F2" s="479"/>
      <c r="G2" s="479"/>
      <c r="H2" s="490" t="s">
        <v>378</v>
      </c>
      <c r="I2" s="490"/>
      <c r="J2" s="491"/>
      <c r="K2" s="12"/>
    </row>
    <row r="3" spans="1:13" ht="51" customHeight="1">
      <c r="A3" s="12"/>
      <c r="B3" s="323"/>
      <c r="D3" s="477" t="s">
        <v>584</v>
      </c>
      <c r="E3" s="477"/>
      <c r="F3" s="477"/>
      <c r="H3" s="392" t="s">
        <v>355</v>
      </c>
      <c r="J3" s="324"/>
      <c r="K3" s="12"/>
    </row>
    <row r="4" spans="1:13" s="12" customFormat="1">
      <c r="B4" s="472" t="s">
        <v>8</v>
      </c>
      <c r="C4" s="473"/>
      <c r="D4" s="476" t="str">
        <f>'Finansiniai duomenys'!C8</f>
        <v>AB „Prienų šilumos tinklai“</v>
      </c>
      <c r="E4" s="476"/>
      <c r="F4" s="476"/>
      <c r="G4" s="476"/>
      <c r="H4" s="474"/>
      <c r="I4" s="474"/>
      <c r="J4" s="475"/>
      <c r="L4"/>
    </row>
    <row r="5" spans="1:13" s="12" customFormat="1">
      <c r="B5" s="472" t="s">
        <v>10</v>
      </c>
      <c r="C5" s="473"/>
      <c r="D5" s="474" t="str">
        <f>IFERROR(VLOOKUP(D4,'Finansiniai duomenys'!R2:T236,3,FALSE),"")</f>
        <v>Akcinė bendrovė (AB)</v>
      </c>
      <c r="E5" s="474"/>
      <c r="F5" s="474"/>
      <c r="G5" s="474"/>
      <c r="H5" s="474"/>
      <c r="I5" s="474"/>
      <c r="J5" s="475"/>
      <c r="L5"/>
    </row>
    <row r="6" spans="1:13" s="12" customFormat="1">
      <c r="B6" s="472" t="s">
        <v>14</v>
      </c>
      <c r="C6" s="473"/>
      <c r="D6" s="474">
        <f>IFERROR(VLOOKUP(D4,'Finansiniai duomenys'!R2:T236,2,FALSE),"")</f>
        <v>170759250</v>
      </c>
      <c r="E6" s="474"/>
      <c r="F6" s="474"/>
      <c r="G6" s="474"/>
      <c r="H6" s="474"/>
      <c r="I6" s="474"/>
      <c r="J6" s="475"/>
      <c r="L6"/>
    </row>
    <row r="7" spans="1:13">
      <c r="A7" s="12"/>
      <c r="B7" s="472" t="s">
        <v>21</v>
      </c>
      <c r="C7" s="473"/>
      <c r="D7" s="474" t="str">
        <f>IFERROR(VLOOKUP(D4,'Finansiniai duomenys'!R2:U236,4,FALSE),"")</f>
        <v>Šilumos tinklai</v>
      </c>
      <c r="E7" s="474"/>
      <c r="F7" s="474"/>
      <c r="G7" s="474"/>
      <c r="H7" s="474"/>
      <c r="I7" s="474"/>
      <c r="J7" s="475"/>
      <c r="K7" s="12"/>
      <c r="M7" s="12"/>
    </row>
    <row r="8" spans="1:13">
      <c r="A8" s="12"/>
      <c r="B8" s="323"/>
      <c r="D8" s="325"/>
      <c r="E8" s="325"/>
      <c r="G8" s="326"/>
      <c r="I8" s="327"/>
      <c r="J8" s="324"/>
      <c r="K8" s="12"/>
      <c r="M8" s="12"/>
    </row>
    <row r="9" spans="1:13">
      <c r="A9" s="12"/>
      <c r="B9" s="323"/>
      <c r="D9" s="325"/>
      <c r="E9" s="325"/>
      <c r="G9" s="326"/>
      <c r="I9" s="327"/>
      <c r="J9" s="324"/>
      <c r="K9" s="12"/>
    </row>
    <row r="10" spans="1:13" ht="15.75" thickBot="1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>
      <c r="A12" s="12"/>
      <c r="B12" s="323"/>
      <c r="D12" s="323" t="s">
        <v>453</v>
      </c>
      <c r="E12" s="396"/>
      <c r="F12" s="396"/>
      <c r="G12" s="397">
        <v>2</v>
      </c>
      <c r="H12" s="396"/>
      <c r="I12" s="397">
        <v>2</v>
      </c>
      <c r="J12" s="398"/>
      <c r="K12" s="12"/>
    </row>
    <row r="13" spans="1:13" ht="15.75" thickTop="1">
      <c r="A13" s="12"/>
      <c r="B13" s="323"/>
      <c r="D13" s="492" t="s">
        <v>582</v>
      </c>
      <c r="F13" s="494" t="s">
        <v>579</v>
      </c>
      <c r="G13" s="494"/>
      <c r="H13" s="5" t="s">
        <v>599</v>
      </c>
      <c r="I13" s="302"/>
      <c r="J13" s="324"/>
      <c r="K13" s="12"/>
    </row>
    <row r="14" spans="1:13">
      <c r="A14" s="12"/>
      <c r="B14" s="323"/>
      <c r="D14" s="493"/>
      <c r="F14" s="494" t="s">
        <v>580</v>
      </c>
      <c r="G14" s="494"/>
      <c r="H14" s="395"/>
      <c r="I14" s="302"/>
      <c r="J14" s="324"/>
      <c r="K14" s="12"/>
    </row>
    <row r="15" spans="1:13" ht="15.75" thickBot="1">
      <c r="A15" s="12"/>
      <c r="B15" s="323"/>
      <c r="D15" s="323"/>
      <c r="J15" s="324"/>
      <c r="K15" s="12"/>
    </row>
    <row r="16" spans="1:13" ht="49.5" thickTop="1" thickBot="1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>
      <c r="A17" s="12"/>
      <c r="B17" s="323"/>
      <c r="D17" s="323" t="s">
        <v>217</v>
      </c>
      <c r="G17" s="46">
        <f>'Finansiniai duomenys'!C115</f>
        <v>96.9</v>
      </c>
      <c r="I17" s="46">
        <f>'Finansiniai duomenys'!E115</f>
        <v>28.8</v>
      </c>
      <c r="J17" s="324"/>
      <c r="K17" s="12"/>
    </row>
    <row r="18" spans="1:11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>
      <c r="A19" s="12"/>
      <c r="B19" s="323"/>
      <c r="D19" s="323" t="s">
        <v>454</v>
      </c>
      <c r="F19" s="28" t="s">
        <v>593</v>
      </c>
      <c r="G19" s="28">
        <v>37</v>
      </c>
      <c r="H19" s="28" t="s">
        <v>593</v>
      </c>
      <c r="I19" s="28">
        <v>19.899999999999999</v>
      </c>
      <c r="J19" s="324"/>
      <c r="K19" s="12"/>
    </row>
    <row r="20" spans="1:11">
      <c r="A20" s="12"/>
      <c r="B20" s="323"/>
      <c r="D20" s="323" t="s">
        <v>455</v>
      </c>
      <c r="F20" s="28" t="s">
        <v>594</v>
      </c>
      <c r="G20" s="28">
        <v>20.8</v>
      </c>
      <c r="H20" s="28" t="s">
        <v>593</v>
      </c>
      <c r="I20" s="28">
        <v>5.6</v>
      </c>
      <c r="J20" s="324"/>
      <c r="K20" s="12"/>
    </row>
    <row r="21" spans="1:11">
      <c r="A21" s="12"/>
      <c r="B21" s="323"/>
      <c r="D21" s="323" t="s">
        <v>456</v>
      </c>
      <c r="F21" s="28" t="s">
        <v>595</v>
      </c>
      <c r="G21" s="28">
        <v>16.600000000000001</v>
      </c>
      <c r="H21" s="28" t="s">
        <v>596</v>
      </c>
      <c r="I21" s="28">
        <v>1.3</v>
      </c>
      <c r="J21" s="324"/>
      <c r="K21" s="12"/>
    </row>
    <row r="22" spans="1:11">
      <c r="A22" s="12"/>
      <c r="B22" s="323"/>
      <c r="D22" s="323" t="s">
        <v>457</v>
      </c>
      <c r="G22" s="28">
        <v>22.5</v>
      </c>
      <c r="I22" s="28">
        <v>2</v>
      </c>
      <c r="J22" s="324"/>
      <c r="K22" s="12"/>
    </row>
    <row r="23" spans="1:11">
      <c r="A23" s="12"/>
      <c r="B23" s="323"/>
      <c r="D23" s="323"/>
      <c r="J23" s="324"/>
      <c r="K23" s="12"/>
    </row>
    <row r="24" spans="1:11" ht="15.75" thickBot="1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>
      <c r="A26" s="12"/>
      <c r="B26" s="323"/>
      <c r="D26" s="323" t="s">
        <v>512</v>
      </c>
      <c r="E26" s="338"/>
      <c r="G26" s="28">
        <v>498822</v>
      </c>
      <c r="I26" s="28">
        <v>446526</v>
      </c>
      <c r="J26" s="324"/>
      <c r="K26" s="12"/>
    </row>
    <row r="27" spans="1:11">
      <c r="A27" s="12"/>
      <c r="B27" s="323"/>
      <c r="D27" s="323" t="s">
        <v>485</v>
      </c>
      <c r="E27" s="338"/>
      <c r="G27" s="28">
        <v>498822</v>
      </c>
      <c r="I27" s="28">
        <v>446526</v>
      </c>
      <c r="J27" s="324"/>
      <c r="K27" s="12"/>
    </row>
    <row r="28" spans="1:11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>
      <c r="A29" s="12"/>
      <c r="B29" s="323"/>
      <c r="D29" s="323" t="s">
        <v>460</v>
      </c>
      <c r="E29" s="338"/>
      <c r="G29" s="28">
        <v>498822</v>
      </c>
      <c r="I29" s="28">
        <v>446526</v>
      </c>
      <c r="J29" s="324"/>
      <c r="K29" s="12"/>
    </row>
    <row r="30" spans="1:11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>
      <c r="A32" s="12"/>
      <c r="B32" s="323"/>
      <c r="D32" s="323" t="s">
        <v>460</v>
      </c>
      <c r="G32" s="28"/>
      <c r="I32" s="28"/>
      <c r="J32" s="324"/>
      <c r="K32" s="12"/>
    </row>
    <row r="33" spans="1:11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>
      <c r="A34" s="12"/>
      <c r="B34" s="323"/>
      <c r="D34" s="323" t="s">
        <v>487</v>
      </c>
      <c r="G34" s="28"/>
      <c r="I34" s="28"/>
      <c r="J34" s="324"/>
      <c r="K34" s="12"/>
    </row>
    <row r="35" spans="1:11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>
      <c r="A36" s="12"/>
      <c r="B36" s="323"/>
      <c r="D36" s="323"/>
      <c r="J36" s="324"/>
      <c r="K36" s="12"/>
    </row>
    <row r="37" spans="1:11" ht="15.75" thickBot="1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>
      <c r="A38" s="12"/>
      <c r="B38" s="323"/>
      <c r="D38" s="344"/>
      <c r="E38" s="344"/>
      <c r="J38" s="324"/>
      <c r="K38" s="12"/>
    </row>
    <row r="39" spans="1:11" ht="49.5" thickTop="1" thickBot="1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6.5" thickTop="1" thickBot="1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.75" thickTop="1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>
      <c r="A44" s="12"/>
      <c r="B44" s="323"/>
      <c r="D44" s="357" t="s">
        <v>429</v>
      </c>
      <c r="G44" s="28"/>
      <c r="I44" s="28"/>
      <c r="J44" s="358"/>
      <c r="K44" s="12"/>
    </row>
    <row r="45" spans="1:11">
      <c r="A45" s="12"/>
      <c r="B45" s="323"/>
      <c r="D45" s="357" t="s">
        <v>465</v>
      </c>
      <c r="G45" s="28"/>
      <c r="I45" s="28"/>
      <c r="J45" s="358"/>
      <c r="K45" s="12"/>
    </row>
    <row r="46" spans="1:11">
      <c r="A46" s="12"/>
      <c r="B46" s="323"/>
      <c r="D46" s="357" t="s">
        <v>466</v>
      </c>
      <c r="G46" s="28"/>
      <c r="I46" s="28"/>
      <c r="J46" s="358"/>
      <c r="K46" s="12"/>
    </row>
    <row r="47" spans="1:11">
      <c r="A47" s="12"/>
      <c r="B47" s="323"/>
      <c r="D47" s="357" t="s">
        <v>467</v>
      </c>
      <c r="G47" s="28"/>
      <c r="I47" s="28"/>
      <c r="J47" s="358"/>
      <c r="K47" s="12"/>
    </row>
    <row r="48" spans="1:11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>
      <c r="A50" s="12"/>
      <c r="B50" s="323"/>
      <c r="D50" s="323" t="s">
        <v>469</v>
      </c>
      <c r="G50" s="28"/>
      <c r="I50" s="28"/>
      <c r="J50" s="324"/>
      <c r="K50" s="12"/>
    </row>
    <row r="51" spans="1:11">
      <c r="A51" s="12"/>
      <c r="B51" s="323"/>
      <c r="D51" s="323" t="s">
        <v>400</v>
      </c>
      <c r="G51" s="28"/>
      <c r="I51" s="28"/>
      <c r="J51" s="324"/>
      <c r="K51" s="12"/>
    </row>
    <row r="52" spans="1:11">
      <c r="A52" s="12"/>
      <c r="B52" s="323"/>
      <c r="D52" s="323" t="s">
        <v>465</v>
      </c>
      <c r="G52" s="28"/>
      <c r="I52" s="28"/>
      <c r="J52" s="324"/>
      <c r="K52" s="12"/>
    </row>
    <row r="53" spans="1:11">
      <c r="A53" s="12"/>
      <c r="B53" s="323"/>
      <c r="D53" s="323" t="s">
        <v>466</v>
      </c>
      <c r="G53" s="28"/>
      <c r="I53" s="28"/>
      <c r="J53" s="324"/>
      <c r="K53" s="12"/>
    </row>
    <row r="54" spans="1:11">
      <c r="A54" s="12"/>
      <c r="B54" s="323"/>
      <c r="D54" s="323" t="s">
        <v>467</v>
      </c>
      <c r="G54" s="28"/>
      <c r="I54" s="28"/>
      <c r="J54" s="324"/>
      <c r="K54" s="12"/>
    </row>
    <row r="55" spans="1:11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>
      <c r="A57" s="12"/>
      <c r="B57" s="323"/>
      <c r="J57" s="324"/>
      <c r="K57" s="12"/>
    </row>
    <row r="58" spans="1:11" ht="49.5" thickTop="1" thickBot="1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>
      <c r="A63" s="12"/>
      <c r="B63" s="323"/>
      <c r="D63" s="357" t="s">
        <v>404</v>
      </c>
      <c r="G63" s="75"/>
      <c r="I63" s="75"/>
      <c r="J63" s="358"/>
      <c r="K63" s="12"/>
    </row>
    <row r="64" spans="1:11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>
      <c r="A75" s="12"/>
      <c r="B75" s="323"/>
      <c r="J75" s="324"/>
      <c r="K75" s="12"/>
    </row>
    <row r="76" spans="1:11" ht="49.5" thickTop="1" thickBot="1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>
      <c r="A77" s="12"/>
      <c r="B77" s="323"/>
      <c r="D77" s="354" t="s">
        <v>475</v>
      </c>
      <c r="E77" s="355"/>
      <c r="F77" s="355"/>
      <c r="G77" s="309">
        <v>31857616</v>
      </c>
      <c r="H77" s="355"/>
      <c r="I77" s="309">
        <v>27198978</v>
      </c>
      <c r="J77" s="356"/>
      <c r="K77" s="12"/>
    </row>
    <row r="78" spans="1:11">
      <c r="A78" s="12"/>
      <c r="B78" s="323"/>
      <c r="D78" s="357" t="s">
        <v>476</v>
      </c>
      <c r="G78" s="28">
        <v>31857616</v>
      </c>
      <c r="I78" s="28">
        <v>27198978</v>
      </c>
      <c r="J78" s="358"/>
      <c r="K78" s="12"/>
    </row>
    <row r="79" spans="1:11" ht="15.75" thickBot="1">
      <c r="A79" s="12"/>
      <c r="B79" s="323"/>
      <c r="D79" s="359" t="s">
        <v>477</v>
      </c>
      <c r="E79" s="360"/>
      <c r="F79" s="360"/>
      <c r="G79" s="310">
        <v>0</v>
      </c>
      <c r="H79" s="360"/>
      <c r="I79" s="310">
        <v>0</v>
      </c>
      <c r="J79" s="361"/>
      <c r="K79" s="12"/>
    </row>
    <row r="80" spans="1:11" ht="15.75" thickTop="1">
      <c r="A80" s="12"/>
      <c r="B80" s="323"/>
      <c r="D80" s="323" t="s">
        <v>506</v>
      </c>
      <c r="G80" s="28">
        <v>38949</v>
      </c>
      <c r="I80" s="28">
        <v>38689.699999999997</v>
      </c>
      <c r="J80" s="324"/>
      <c r="K80" s="12"/>
    </row>
    <row r="81" spans="1:11">
      <c r="A81" s="12"/>
      <c r="B81" s="323"/>
      <c r="D81" s="323" t="s">
        <v>476</v>
      </c>
      <c r="G81" s="28">
        <v>38949</v>
      </c>
      <c r="I81" s="28">
        <v>38689.699999999997</v>
      </c>
      <c r="J81" s="324"/>
      <c r="K81" s="12"/>
    </row>
    <row r="82" spans="1:11">
      <c r="A82" s="12"/>
      <c r="B82" s="323"/>
      <c r="D82" s="323" t="s">
        <v>478</v>
      </c>
      <c r="G82" s="28">
        <v>36175</v>
      </c>
      <c r="I82" s="28">
        <v>35926.769999999997</v>
      </c>
      <c r="J82" s="324"/>
      <c r="K82" s="12"/>
    </row>
    <row r="83" spans="1:11" ht="15.75" thickBot="1">
      <c r="A83" s="12"/>
      <c r="B83" s="323"/>
      <c r="D83" s="339" t="s">
        <v>479</v>
      </c>
      <c r="E83" s="341"/>
      <c r="F83" s="341"/>
      <c r="G83" s="291">
        <v>2774</v>
      </c>
      <c r="H83" s="341"/>
      <c r="I83" s="291">
        <v>2762.9300000000003</v>
      </c>
      <c r="J83" s="343"/>
      <c r="K83" s="12"/>
    </row>
    <row r="84" spans="1:11" ht="16.5" thickTop="1" thickBot="1">
      <c r="A84" s="12"/>
      <c r="B84" s="323"/>
      <c r="G84" s="294"/>
      <c r="I84" s="294"/>
      <c r="J84" s="324"/>
      <c r="K84" s="12"/>
    </row>
    <row r="85" spans="1:11" ht="49.5" thickTop="1" thickBot="1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>
      <c r="A87" s="12"/>
      <c r="B87" s="323"/>
      <c r="D87" s="357" t="s">
        <v>410</v>
      </c>
      <c r="G87" s="28"/>
      <c r="I87" s="28"/>
      <c r="J87" s="358"/>
      <c r="K87" s="12"/>
    </row>
    <row r="88" spans="1:11">
      <c r="A88" s="12"/>
      <c r="B88" s="323"/>
      <c r="D88" s="357" t="s">
        <v>411</v>
      </c>
      <c r="G88" s="28"/>
      <c r="I88" s="28"/>
      <c r="J88" s="358"/>
      <c r="K88" s="12"/>
    </row>
    <row r="89" spans="1:11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>
      <c r="A93" s="12"/>
      <c r="B93" s="323"/>
      <c r="J93" s="324"/>
      <c r="K93" s="12"/>
    </row>
    <row r="94" spans="1:11" ht="16.5" thickTop="1" thickBot="1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>
      <c r="A95" s="12"/>
      <c r="B95" s="323"/>
      <c r="D95" s="323" t="s">
        <v>398</v>
      </c>
      <c r="G95" s="482"/>
      <c r="H95" s="482"/>
      <c r="I95" s="483"/>
      <c r="J95" s="324"/>
      <c r="K95" s="12"/>
    </row>
    <row r="96" spans="1:11" ht="52.9" customHeight="1">
      <c r="A96" s="12"/>
      <c r="B96" s="323"/>
      <c r="D96" s="323"/>
      <c r="G96" s="484"/>
      <c r="H96" s="484"/>
      <c r="I96" s="485"/>
      <c r="J96" s="324"/>
      <c r="K96" s="12"/>
    </row>
    <row r="97" spans="1:11">
      <c r="A97" s="12"/>
      <c r="B97" s="323"/>
      <c r="D97" s="402" t="s">
        <v>243</v>
      </c>
      <c r="G97" s="486"/>
      <c r="H97" s="486"/>
      <c r="I97" s="487"/>
      <c r="J97" s="324"/>
      <c r="K97" s="12"/>
    </row>
    <row r="98" spans="1:11">
      <c r="A98" s="12"/>
      <c r="B98" s="323"/>
      <c r="D98" s="323" t="s">
        <v>245</v>
      </c>
      <c r="G98" s="440">
        <v>45044</v>
      </c>
      <c r="H98" s="440"/>
      <c r="I98" s="441"/>
      <c r="J98" s="324"/>
      <c r="K98" s="12"/>
    </row>
    <row r="99" spans="1:11" ht="15.6" customHeight="1">
      <c r="A99" s="12"/>
      <c r="B99" s="323"/>
      <c r="D99" s="323" t="s">
        <v>247</v>
      </c>
      <c r="G99" s="488" t="s">
        <v>597</v>
      </c>
      <c r="H99" s="488"/>
      <c r="I99" s="489"/>
      <c r="J99" s="324"/>
      <c r="K99" s="12"/>
    </row>
    <row r="100" spans="1:11">
      <c r="A100" s="12"/>
      <c r="B100" s="323"/>
      <c r="D100" s="323" t="s">
        <v>249</v>
      </c>
      <c r="G100" s="488" t="s">
        <v>598</v>
      </c>
      <c r="H100" s="488"/>
      <c r="I100" s="489"/>
      <c r="J100" s="324"/>
      <c r="K100" s="12"/>
    </row>
    <row r="101" spans="1:11" ht="15.75" thickBot="1">
      <c r="A101" s="12"/>
      <c r="B101" s="323"/>
      <c r="D101" s="339" t="s">
        <v>399</v>
      </c>
      <c r="E101" s="341"/>
      <c r="F101" s="341"/>
      <c r="G101" s="480"/>
      <c r="H101" s="480"/>
      <c r="I101" s="481"/>
      <c r="J101" s="343"/>
      <c r="K101" s="12"/>
    </row>
    <row r="102" spans="1:11" ht="15.75" thickTop="1">
      <c r="A102" s="12"/>
      <c r="B102" s="323"/>
      <c r="J102" s="324"/>
      <c r="K102" s="12"/>
    </row>
    <row r="103" spans="1:11">
      <c r="A103" s="12"/>
      <c r="B103" s="323"/>
      <c r="J103" s="324"/>
      <c r="K103" s="12"/>
    </row>
    <row r="104" spans="1:11">
      <c r="A104" s="12"/>
      <c r="B104" s="323"/>
      <c r="J104" s="324"/>
      <c r="K104" s="12"/>
    </row>
    <row r="105" spans="1:11">
      <c r="A105" s="12"/>
      <c r="B105" s="323"/>
      <c r="J105" s="324"/>
      <c r="K105" s="12"/>
    </row>
    <row r="106" spans="1:11">
      <c r="A106" s="12"/>
      <c r="B106" s="323"/>
      <c r="J106" s="324"/>
      <c r="K106" s="12"/>
    </row>
    <row r="107" spans="1:11">
      <c r="A107" s="12"/>
      <c r="B107" s="323"/>
      <c r="J107" s="324"/>
      <c r="K107" s="12"/>
    </row>
    <row r="108" spans="1:11">
      <c r="A108" s="12"/>
      <c r="B108" s="323"/>
      <c r="J108" s="324"/>
      <c r="K108" s="12"/>
    </row>
    <row r="109" spans="1:11" ht="15.75" thickBot="1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sheet="1" selectLockedCells="1"/>
  <protectedRanges>
    <protectedRange sqref="D4:J7" name="Range1"/>
  </protectedRanges>
  <mergeCells count="20"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  <mergeCell ref="B7:C7"/>
    <mergeCell ref="D7:J7"/>
    <mergeCell ref="B4:C4"/>
    <mergeCell ref="D4:J4"/>
    <mergeCell ref="B5:C5"/>
    <mergeCell ref="D5:J5"/>
    <mergeCell ref="B6:C6"/>
    <mergeCell ref="D6:J6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3">
    <dataValidation allowBlank="1" showInputMessage="1" showErrorMessage="1" promptTitle="Investicijos pavadinimas" prompt="Investicijos pavadinimas" sqref="F19:F21 H19:H21"/>
    <dataValidation allowBlank="1" showInputMessage="1" showErrorMessage="1" promptTitle="Investicijos suma" prompt="Investicijos suma" sqref="G19:G22 I19:I22"/>
    <dataValidation allowBlank="1" showInputMessage="1" showErrorMessage="1" promptTitle="Pastaba" prompt="Įskaičiuojant visas avarijas susijusias su vandens ir nuotekų infrastruktūros, valyklų gedimais" sqref="D73 G73 I73"/>
  </dataValidations>
  <pageMargins left="0.7" right="0.7" top="0.75" bottom="0.75" header="0.3" footer="0.3"/>
  <pageSetup paperSize="9" orientation="portrait" r:id="rId1"/>
  <extLst xmlns:x14="http://schemas.microsoft.com/office/spreadsheetml/2009/9/main">
    <ext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theme="6" tint="0.39997558519241921"/>
    <pageSetUpPr fitToPage="1"/>
  </sheetPr>
  <dimension ref="B1:O93"/>
  <sheetViews>
    <sheetView zoomScaleSheetLayoutView="100" workbookViewId="0">
      <selection activeCell="K14" sqref="K14:L14"/>
    </sheetView>
  </sheetViews>
  <sheetFormatPr defaultColWidth="9.140625" defaultRowHeight="1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495" t="s">
        <v>378</v>
      </c>
      <c r="L3" s="496"/>
      <c r="M3" s="222"/>
    </row>
    <row r="4" spans="2:15" ht="15" customHeight="1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>
      <c r="B6" s="221"/>
      <c r="C6" s="501" t="s">
        <v>380</v>
      </c>
      <c r="D6" s="502"/>
      <c r="E6" s="502"/>
      <c r="F6" s="502"/>
      <c r="G6" s="502"/>
      <c r="H6" s="502"/>
      <c r="I6" s="502"/>
      <c r="J6" s="502"/>
      <c r="K6" s="502"/>
      <c r="L6" s="502"/>
      <c r="M6" s="503"/>
    </row>
    <row r="7" spans="2:15" ht="15" hidden="1" customHeight="1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>
      <c r="B9" s="221"/>
      <c r="C9" s="497" t="s">
        <v>8</v>
      </c>
      <c r="D9" s="498"/>
      <c r="E9" s="499" t="str">
        <f>'Finansiniai duomenys'!C8</f>
        <v>AB „Prienų šilumos tinklai“</v>
      </c>
      <c r="F9" s="499"/>
      <c r="G9" s="499"/>
      <c r="H9" s="499"/>
      <c r="I9" s="499"/>
      <c r="J9" s="499"/>
      <c r="K9" s="13"/>
      <c r="L9" s="13"/>
      <c r="M9" s="222"/>
    </row>
    <row r="10" spans="2:15" ht="15.75" thickBot="1">
      <c r="B10" s="221"/>
      <c r="C10" s="497" t="s">
        <v>10</v>
      </c>
      <c r="D10" s="498"/>
      <c r="E10" s="500" t="str">
        <f>'Finansiniai duomenys'!C9</f>
        <v>Akcinė bendrovė (AB)</v>
      </c>
      <c r="F10" s="500"/>
      <c r="G10" s="500"/>
      <c r="H10" s="500"/>
      <c r="I10" s="500"/>
      <c r="J10" s="500"/>
      <c r="K10" s="13"/>
      <c r="L10" s="13"/>
      <c r="M10" s="222"/>
    </row>
    <row r="11" spans="2:15" ht="15.75" thickBot="1">
      <c r="B11" s="221"/>
      <c r="C11" s="497" t="s">
        <v>14</v>
      </c>
      <c r="D11" s="498"/>
      <c r="E11" s="500">
        <f>'Finansiniai duomenys'!C10</f>
        <v>170759250</v>
      </c>
      <c r="F11" s="500"/>
      <c r="G11" s="500"/>
      <c r="H11" s="500"/>
      <c r="I11" s="500"/>
      <c r="J11" s="500"/>
      <c r="K11" s="13"/>
      <c r="L11" s="13"/>
      <c r="M11" s="222"/>
    </row>
    <row r="12" spans="2:1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>
      <c r="B14" s="221"/>
      <c r="C14" s="526" t="s">
        <v>489</v>
      </c>
      <c r="D14" s="535"/>
      <c r="E14" s="533" t="s">
        <v>218</v>
      </c>
      <c r="F14" s="536"/>
      <c r="G14" s="250"/>
      <c r="H14" s="253"/>
      <c r="I14" s="513" t="s">
        <v>490</v>
      </c>
      <c r="J14" s="532"/>
      <c r="K14" s="533" t="s">
        <v>218</v>
      </c>
      <c r="L14" s="534"/>
      <c r="M14" s="223"/>
    </row>
    <row r="15" spans="2:15" ht="26.45" customHeight="1" thickBot="1">
      <c r="B15" s="221"/>
      <c r="C15" s="526" t="s">
        <v>494</v>
      </c>
      <c r="D15" s="514"/>
      <c r="E15" s="514"/>
      <c r="F15" s="529"/>
      <c r="G15" s="138"/>
      <c r="H15" s="253"/>
      <c r="I15" s="511" t="s">
        <v>493</v>
      </c>
      <c r="J15" s="508"/>
      <c r="K15" s="508"/>
      <c r="L15" s="512"/>
      <c r="M15" s="224"/>
    </row>
    <row r="16" spans="2:15" ht="49.5" customHeight="1" thickBot="1">
      <c r="B16" s="221"/>
      <c r="C16" s="526" t="s">
        <v>495</v>
      </c>
      <c r="D16" s="514"/>
      <c r="E16" s="527"/>
      <c r="F16" s="528"/>
      <c r="G16" s="139"/>
      <c r="H16" s="254"/>
      <c r="I16" s="513" t="s">
        <v>491</v>
      </c>
      <c r="J16" s="513"/>
      <c r="K16" s="530"/>
      <c r="L16" s="531"/>
      <c r="M16" s="223"/>
    </row>
    <row r="17" spans="2:13" ht="40.5" customHeight="1">
      <c r="B17" s="221"/>
      <c r="C17" s="526" t="s">
        <v>382</v>
      </c>
      <c r="D17" s="514"/>
      <c r="E17" s="509"/>
      <c r="F17" s="510"/>
      <c r="G17" s="250"/>
      <c r="H17" s="254"/>
      <c r="I17" s="514" t="s">
        <v>382</v>
      </c>
      <c r="J17" s="514"/>
      <c r="K17" s="509"/>
      <c r="L17" s="510"/>
      <c r="M17" s="223"/>
    </row>
    <row r="18" spans="2:13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>
      <c r="B20" s="221"/>
      <c r="C20" s="522" t="s">
        <v>496</v>
      </c>
      <c r="D20" s="518"/>
      <c r="E20" s="518"/>
      <c r="F20" s="523"/>
      <c r="G20" s="19"/>
      <c r="H20" s="253"/>
      <c r="I20" s="518" t="s">
        <v>586</v>
      </c>
      <c r="J20" s="518"/>
      <c r="K20" s="518"/>
      <c r="L20" s="518"/>
      <c r="M20" s="225"/>
    </row>
    <row r="21" spans="2:13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>
      <c r="B22" s="221"/>
      <c r="C22" s="524" t="s">
        <v>497</v>
      </c>
      <c r="D22" s="519"/>
      <c r="E22" s="519"/>
      <c r="F22" s="525"/>
      <c r="G22" s="251"/>
      <c r="H22" s="253"/>
      <c r="I22" s="519" t="s">
        <v>492</v>
      </c>
      <c r="J22" s="519"/>
      <c r="K22" s="519"/>
      <c r="L22" s="519"/>
      <c r="M22" s="226"/>
    </row>
    <row r="23" spans="2:13" ht="24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>
      <c r="B85" s="221"/>
      <c r="C85" s="504" t="s">
        <v>236</v>
      </c>
      <c r="D85" s="504"/>
      <c r="E85" s="504"/>
      <c r="F85" s="504"/>
      <c r="G85" s="504"/>
      <c r="H85" s="504"/>
      <c r="I85" s="504"/>
      <c r="J85" s="504"/>
      <c r="K85" s="504"/>
      <c r="L85" s="504"/>
      <c r="M85" s="229"/>
    </row>
    <row r="86" spans="2:13" ht="66" customHeight="1">
      <c r="B86" s="221"/>
      <c r="C86" s="507" t="s">
        <v>387</v>
      </c>
      <c r="D86" s="508"/>
      <c r="E86" s="508"/>
      <c r="F86" s="505"/>
      <c r="G86" s="505"/>
      <c r="H86" s="505"/>
      <c r="I86" s="505"/>
      <c r="J86" s="505"/>
      <c r="K86" s="505"/>
      <c r="L86" s="505"/>
      <c r="M86" s="222"/>
    </row>
    <row r="87" spans="2:13" ht="20.25" customHeight="1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>
      <c r="B88" s="221"/>
      <c r="C88" s="520" t="s">
        <v>243</v>
      </c>
      <c r="D88" s="521"/>
      <c r="E88" s="521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>
      <c r="B89" s="221"/>
      <c r="C89" s="507" t="s">
        <v>245</v>
      </c>
      <c r="D89" s="508"/>
      <c r="E89" s="508"/>
      <c r="F89" s="506"/>
      <c r="G89" s="506"/>
      <c r="H89" s="506"/>
      <c r="I89" s="506"/>
      <c r="J89" s="506"/>
      <c r="K89" s="506"/>
      <c r="L89" s="506"/>
      <c r="M89" s="230"/>
    </row>
    <row r="90" spans="2:13" ht="15.75" customHeight="1">
      <c r="B90" s="221"/>
      <c r="C90" s="507" t="s">
        <v>247</v>
      </c>
      <c r="D90" s="508"/>
      <c r="E90" s="508"/>
      <c r="F90" s="506"/>
      <c r="G90" s="506"/>
      <c r="H90" s="506"/>
      <c r="I90" s="506"/>
      <c r="J90" s="506"/>
      <c r="K90" s="506"/>
      <c r="L90" s="506"/>
      <c r="M90" s="230"/>
    </row>
    <row r="91" spans="2:13" ht="15.75" customHeight="1">
      <c r="B91" s="221"/>
      <c r="C91" s="507" t="s">
        <v>249</v>
      </c>
      <c r="D91" s="508"/>
      <c r="E91" s="508"/>
      <c r="F91" s="506"/>
      <c r="G91" s="506"/>
      <c r="H91" s="506"/>
      <c r="I91" s="506"/>
      <c r="J91" s="506"/>
      <c r="K91" s="506"/>
      <c r="L91" s="506"/>
      <c r="M91" s="230"/>
    </row>
    <row r="92" spans="2:13" ht="21" customHeight="1">
      <c r="B92" s="221"/>
      <c r="C92" s="515" t="s">
        <v>251</v>
      </c>
      <c r="D92" s="513"/>
      <c r="E92" s="513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>
      <c r="B93" s="231"/>
      <c r="C93" s="516"/>
      <c r="D93" s="517"/>
      <c r="E93" s="517"/>
      <c r="F93" s="232"/>
      <c r="G93" s="233"/>
      <c r="H93" s="234"/>
      <c r="I93" s="235"/>
      <c r="J93" s="235"/>
      <c r="K93" s="235"/>
      <c r="L93" s="235"/>
      <c r="M93" s="236"/>
    </row>
  </sheetData>
  <sheetProtection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theme="2" tint="-0.249977111117893"/>
  </sheetPr>
  <dimension ref="A1:XFC1048563"/>
  <sheetViews>
    <sheetView showGridLines="0" topLeftCell="C1" zoomScale="85" zoomScaleNormal="85" workbookViewId="0">
      <selection activeCell="G29" sqref="G29:H29"/>
    </sheetView>
  </sheetViews>
  <sheetFormatPr defaultColWidth="0" defaultRowHeight="15" zeroHeight="1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>
      <c r="A3" s="12"/>
      <c r="C3" s="401"/>
      <c r="D3" s="400"/>
      <c r="E3" s="400"/>
      <c r="F3" s="390"/>
      <c r="G3" s="369" t="s">
        <v>8</v>
      </c>
      <c r="H3" s="553" t="str">
        <f>'Finansiniai duomenys'!C8</f>
        <v>AB „Prienų šilumos tinklai“</v>
      </c>
      <c r="I3" s="553"/>
      <c r="J3" s="553"/>
      <c r="K3" s="553"/>
      <c r="L3" s="553"/>
      <c r="N3" s="495" t="s">
        <v>378</v>
      </c>
      <c r="O3" s="495"/>
      <c r="P3" s="495"/>
      <c r="T3" s="12"/>
      <c r="U3" t="s">
        <v>218</v>
      </c>
    </row>
    <row r="4" spans="1:21" ht="13.9" customHeight="1">
      <c r="A4" s="12"/>
      <c r="C4" s="537" t="s">
        <v>510</v>
      </c>
      <c r="D4" s="538"/>
      <c r="E4" s="538"/>
      <c r="F4" s="390"/>
      <c r="G4" s="369" t="s">
        <v>397</v>
      </c>
      <c r="H4" s="553" t="str">
        <f>IFERROR(VLOOKUP(H3,'Finansiniai duomenys'!R2:T236,3,FALSE),"")</f>
        <v>Akcinė bendrovė (AB)</v>
      </c>
      <c r="I4" s="553"/>
      <c r="J4" s="553"/>
      <c r="K4" s="553"/>
      <c r="L4" s="553"/>
      <c r="N4" s="495"/>
      <c r="O4" s="495"/>
      <c r="P4" s="495"/>
      <c r="T4" s="12"/>
    </row>
    <row r="5" spans="1:21">
      <c r="A5" s="12"/>
      <c r="C5" s="537"/>
      <c r="D5" s="538"/>
      <c r="E5" s="538"/>
      <c r="F5" s="390"/>
      <c r="G5" s="370" t="s">
        <v>14</v>
      </c>
      <c r="H5" s="554">
        <f>IFERROR(VLOOKUP(H3,'Finansiniai duomenys'!R2:T236,2,FALSE),"")</f>
        <v>170759250</v>
      </c>
      <c r="I5" s="554"/>
      <c r="J5" s="554"/>
      <c r="K5" s="554"/>
      <c r="L5" s="554"/>
      <c r="N5" s="391" t="s">
        <v>577</v>
      </c>
      <c r="O5" s="363"/>
      <c r="P5" s="363"/>
      <c r="T5" s="12"/>
    </row>
    <row r="6" spans="1:21" s="296" customFormat="1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>
      <c r="A7" s="12"/>
      <c r="B7" s="83"/>
      <c r="C7" s="539" t="s">
        <v>583</v>
      </c>
      <c r="D7" s="540"/>
      <c r="E7" s="540"/>
      <c r="F7" s="123"/>
      <c r="G7" s="555" t="s">
        <v>483</v>
      </c>
      <c r="H7" s="555"/>
      <c r="I7" s="555"/>
      <c r="J7" s="555"/>
      <c r="K7" s="555"/>
      <c r="L7" s="295"/>
      <c r="M7" s="123"/>
      <c r="N7" s="123"/>
      <c r="O7" s="123"/>
      <c r="P7" s="123"/>
      <c r="Q7" s="123"/>
      <c r="R7" s="123"/>
      <c r="T7" s="12"/>
      <c r="U7"/>
    </row>
    <row r="8" spans="1:21" s="296" customFormat="1">
      <c r="A8" s="12"/>
      <c r="B8" s="83"/>
      <c r="C8" s="540"/>
      <c r="D8" s="540"/>
      <c r="E8" s="540"/>
      <c r="F8" s="123"/>
      <c r="G8" s="555" t="s">
        <v>484</v>
      </c>
      <c r="H8" s="555"/>
      <c r="I8" s="555"/>
      <c r="J8" s="555"/>
      <c r="K8" s="555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>
      <c r="A9" s="12"/>
      <c r="B9" s="83"/>
      <c r="C9" s="540"/>
      <c r="D9" s="540"/>
      <c r="E9" s="540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>
      <c r="A10" s="12"/>
      <c r="B10" s="83"/>
      <c r="C10" s="540"/>
      <c r="D10" s="540"/>
      <c r="E10" s="540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>
      <c r="A12" s="12"/>
      <c r="C12" s="556" t="s">
        <v>498</v>
      </c>
      <c r="D12" s="557"/>
      <c r="E12" s="557"/>
      <c r="F12" s="557"/>
      <c r="G12" s="552" t="s">
        <v>500</v>
      </c>
      <c r="H12" s="552"/>
      <c r="I12" s="552" t="s">
        <v>500</v>
      </c>
      <c r="J12" s="552"/>
      <c r="K12" s="552" t="s">
        <v>500</v>
      </c>
      <c r="L12" s="552"/>
      <c r="M12" s="552" t="s">
        <v>500</v>
      </c>
      <c r="N12" s="552"/>
      <c r="O12" s="552" t="s">
        <v>500</v>
      </c>
      <c r="P12" s="552"/>
      <c r="Q12" s="552" t="s">
        <v>500</v>
      </c>
      <c r="R12" s="552"/>
      <c r="T12" s="12"/>
    </row>
    <row r="13" spans="1:21" ht="67.900000000000006" customHeight="1">
      <c r="A13" s="12"/>
      <c r="C13" s="558" t="s">
        <v>415</v>
      </c>
      <c r="D13" s="559" t="s">
        <v>416</v>
      </c>
      <c r="E13" s="560" t="s">
        <v>508</v>
      </c>
      <c r="F13" s="559" t="s">
        <v>417</v>
      </c>
      <c r="G13" s="543"/>
      <c r="H13" s="544"/>
      <c r="I13" s="543"/>
      <c r="J13" s="544"/>
      <c r="K13" s="543"/>
      <c r="L13" s="544"/>
      <c r="M13" s="543"/>
      <c r="N13" s="544"/>
      <c r="O13" s="543"/>
      <c r="P13" s="544"/>
      <c r="Q13" s="543"/>
      <c r="R13" s="544"/>
      <c r="T13" s="12"/>
    </row>
    <row r="14" spans="1:21" ht="39" customHeight="1">
      <c r="A14" s="12"/>
      <c r="C14" s="558"/>
      <c r="D14" s="559"/>
      <c r="E14" s="561"/>
      <c r="F14" s="559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Gerai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>
      <c r="A25" s="12"/>
      <c r="T25" s="12"/>
    </row>
    <row r="26" spans="1:20">
      <c r="A26" s="12"/>
      <c r="T26" s="12"/>
    </row>
    <row r="27" spans="1:20">
      <c r="A27" s="12"/>
      <c r="G27" s="374"/>
      <c r="H27" s="375"/>
      <c r="T27" s="12"/>
    </row>
    <row r="28" spans="1:20" ht="25.15" customHeight="1">
      <c r="A28" s="12"/>
      <c r="C28" s="556" t="s">
        <v>499</v>
      </c>
      <c r="D28" s="557"/>
      <c r="E28" s="557"/>
      <c r="F28" s="557"/>
      <c r="G28" s="552" t="s">
        <v>500</v>
      </c>
      <c r="H28" s="552"/>
      <c r="I28" s="552" t="s">
        <v>500</v>
      </c>
      <c r="J28" s="552"/>
      <c r="K28" s="552" t="s">
        <v>500</v>
      </c>
      <c r="L28" s="552"/>
      <c r="M28" s="552" t="s">
        <v>500</v>
      </c>
      <c r="N28" s="552"/>
      <c r="O28" s="552" t="s">
        <v>500</v>
      </c>
      <c r="P28" s="552"/>
      <c r="Q28" s="552" t="s">
        <v>500</v>
      </c>
      <c r="R28" s="552"/>
      <c r="T28" s="12"/>
    </row>
    <row r="29" spans="1:20" ht="62.45" customHeight="1">
      <c r="A29" s="12"/>
      <c r="C29" s="558" t="s">
        <v>415</v>
      </c>
      <c r="D29" s="559" t="s">
        <v>416</v>
      </c>
      <c r="E29" s="560" t="s">
        <v>509</v>
      </c>
      <c r="F29" s="559" t="s">
        <v>417</v>
      </c>
      <c r="G29" s="543"/>
      <c r="H29" s="544"/>
      <c r="I29" s="543"/>
      <c r="J29" s="544"/>
      <c r="K29" s="543"/>
      <c r="L29" s="544"/>
      <c r="M29" s="543"/>
      <c r="N29" s="544"/>
      <c r="O29" s="543"/>
      <c r="P29" s="544"/>
      <c r="Q29" s="543"/>
      <c r="R29" s="544"/>
      <c r="T29" s="12"/>
    </row>
    <row r="30" spans="1:20" ht="52.15" customHeight="1">
      <c r="A30" s="12"/>
      <c r="C30" s="558"/>
      <c r="D30" s="559"/>
      <c r="E30" s="561"/>
      <c r="F30" s="559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Gerai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>
      <c r="A41" s="12"/>
      <c r="T41" s="12"/>
    </row>
    <row r="42" spans="1:20">
      <c r="A42" s="12"/>
      <c r="T42" s="12"/>
    </row>
    <row r="43" spans="1:20">
      <c r="A43" s="12"/>
      <c r="T43" s="12"/>
    </row>
    <row r="44" spans="1:20" ht="30.6" customHeight="1">
      <c r="A44" s="12"/>
      <c r="C44" s="556" t="s">
        <v>498</v>
      </c>
      <c r="D44" s="557"/>
      <c r="E44" s="557"/>
      <c r="F44" s="557"/>
      <c r="G44" s="552" t="s">
        <v>500</v>
      </c>
      <c r="H44" s="552"/>
      <c r="I44" s="552" t="s">
        <v>500</v>
      </c>
      <c r="J44" s="552"/>
      <c r="K44" s="552" t="s">
        <v>500</v>
      </c>
      <c r="L44" s="552"/>
      <c r="M44" s="552" t="s">
        <v>500</v>
      </c>
      <c r="N44" s="552"/>
      <c r="O44" s="552" t="s">
        <v>500</v>
      </c>
      <c r="P44" s="552"/>
      <c r="Q44" s="552" t="s">
        <v>500</v>
      </c>
      <c r="R44" s="552"/>
      <c r="T44" s="12"/>
    </row>
    <row r="45" spans="1:20" ht="62.45" customHeight="1">
      <c r="A45" s="12"/>
      <c r="C45" s="558" t="s">
        <v>415</v>
      </c>
      <c r="D45" s="559" t="s">
        <v>416</v>
      </c>
      <c r="E45" s="560" t="s">
        <v>508</v>
      </c>
      <c r="F45" s="559" t="s">
        <v>417</v>
      </c>
      <c r="G45" s="543"/>
      <c r="H45" s="544"/>
      <c r="I45" s="543"/>
      <c r="J45" s="544"/>
      <c r="K45" s="543"/>
      <c r="L45" s="544"/>
      <c r="M45" s="543"/>
      <c r="N45" s="544"/>
      <c r="O45" s="543"/>
      <c r="P45" s="544"/>
      <c r="Q45" s="543"/>
      <c r="R45" s="544"/>
      <c r="T45" s="12"/>
    </row>
    <row r="46" spans="1:20" ht="59.45" customHeight="1">
      <c r="A46" s="12"/>
      <c r="C46" s="558"/>
      <c r="D46" s="559"/>
      <c r="E46" s="561"/>
      <c r="F46" s="559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Klaida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>
      <c r="A53" s="12"/>
      <c r="G53" s="382"/>
      <c r="T53" s="12"/>
    </row>
    <row r="54" spans="1:20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>
      <c r="A55" s="12"/>
      <c r="T55" s="12"/>
    </row>
    <row r="56" spans="1:20" ht="34.9" customHeight="1">
      <c r="A56" s="12"/>
      <c r="C56" s="556" t="s">
        <v>499</v>
      </c>
      <c r="D56" s="557"/>
      <c r="E56" s="557"/>
      <c r="F56" s="557"/>
      <c r="G56" s="552" t="s">
        <v>500</v>
      </c>
      <c r="H56" s="552"/>
      <c r="I56" s="552" t="s">
        <v>500</v>
      </c>
      <c r="J56" s="552"/>
      <c r="K56" s="552" t="s">
        <v>500</v>
      </c>
      <c r="L56" s="552"/>
      <c r="M56" s="552" t="s">
        <v>500</v>
      </c>
      <c r="N56" s="552"/>
      <c r="O56" s="552" t="s">
        <v>500</v>
      </c>
      <c r="P56" s="552"/>
      <c r="Q56" s="552" t="s">
        <v>500</v>
      </c>
      <c r="R56" s="552"/>
      <c r="T56" s="12"/>
    </row>
    <row r="57" spans="1:20" ht="70.150000000000006" customHeight="1">
      <c r="A57" s="12"/>
      <c r="C57" s="558" t="s">
        <v>415</v>
      </c>
      <c r="D57" s="559" t="s">
        <v>416</v>
      </c>
      <c r="E57" s="560" t="s">
        <v>507</v>
      </c>
      <c r="F57" s="559" t="s">
        <v>417</v>
      </c>
      <c r="G57" s="543"/>
      <c r="H57" s="544"/>
      <c r="I57" s="543"/>
      <c r="J57" s="544"/>
      <c r="K57" s="543"/>
      <c r="L57" s="544"/>
      <c r="M57" s="543"/>
      <c r="N57" s="544"/>
      <c r="O57" s="543"/>
      <c r="P57" s="544"/>
      <c r="Q57" s="543"/>
      <c r="R57" s="544"/>
      <c r="T57" s="12"/>
    </row>
    <row r="58" spans="1:20" ht="55.9" customHeight="1">
      <c r="A58" s="12"/>
      <c r="C58" s="558"/>
      <c r="D58" s="559"/>
      <c r="E58" s="561"/>
      <c r="F58" s="559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Klaida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>
      <c r="A65" s="12"/>
      <c r="G65" s="382"/>
      <c r="T65" s="12"/>
    </row>
    <row r="66" spans="1:21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>
      <c r="A67" s="12"/>
      <c r="T67" s="12"/>
    </row>
    <row r="68" spans="1:21">
      <c r="A68" s="12"/>
      <c r="T68" s="12"/>
    </row>
    <row r="69" spans="1:21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>
      <c r="A70" s="12"/>
      <c r="E70" s="387" t="s">
        <v>398</v>
      </c>
      <c r="H70" s="545"/>
      <c r="I70" s="545"/>
      <c r="J70" s="546"/>
      <c r="T70" s="12"/>
    </row>
    <row r="71" spans="1:21" ht="51" customHeight="1">
      <c r="A71" s="12"/>
      <c r="E71" s="387"/>
      <c r="H71" s="484"/>
      <c r="I71" s="484"/>
      <c r="J71" s="547"/>
      <c r="T71" s="12"/>
    </row>
    <row r="72" spans="1:21">
      <c r="A72" s="12"/>
      <c r="E72" s="403" t="s">
        <v>243</v>
      </c>
      <c r="H72" s="548"/>
      <c r="I72" s="548"/>
      <c r="J72" s="549"/>
      <c r="T72" s="12"/>
    </row>
    <row r="73" spans="1:21">
      <c r="A73" s="12"/>
      <c r="E73" s="387" t="s">
        <v>245</v>
      </c>
      <c r="H73" s="550"/>
      <c r="I73" s="550"/>
      <c r="J73" s="551"/>
      <c r="T73" s="12"/>
    </row>
    <row r="74" spans="1:21">
      <c r="A74" s="12"/>
      <c r="E74" s="387" t="s">
        <v>247</v>
      </c>
      <c r="H74" s="550"/>
      <c r="I74" s="550"/>
      <c r="J74" s="551"/>
      <c r="T74" s="12"/>
    </row>
    <row r="75" spans="1:21">
      <c r="A75" s="12"/>
      <c r="E75" s="387" t="s">
        <v>249</v>
      </c>
      <c r="H75" s="550"/>
      <c r="I75" s="550"/>
      <c r="J75" s="551"/>
      <c r="T75" s="12"/>
    </row>
    <row r="76" spans="1:21">
      <c r="A76" s="12"/>
      <c r="E76" s="388" t="s">
        <v>399</v>
      </c>
      <c r="F76" s="389"/>
      <c r="G76" s="389"/>
      <c r="H76" s="541"/>
      <c r="I76" s="541"/>
      <c r="J76" s="542"/>
      <c r="T76" s="12"/>
    </row>
    <row r="77" spans="1:21">
      <c r="A77" s="12"/>
      <c r="T77" s="12"/>
    </row>
    <row r="78" spans="1:21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>
      <c r="A79" s="12"/>
      <c r="T79" s="12"/>
    </row>
    <row r="80" spans="1:21" hidden="1">
      <c r="A80" s="12"/>
      <c r="T80" s="12"/>
    </row>
    <row r="81" spans="1:1" hidden="1">
      <c r="A81" s="12"/>
    </row>
    <row r="82" spans="1:1"/>
    <row r="1048546"/>
    <row r="1048561"/>
    <row r="1048562"/>
    <row r="1048563"/>
  </sheetData>
  <sheetProtection sheet="1" selectLockedCells="1"/>
  <mergeCells count="82"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C29:C30"/>
    <mergeCell ref="D29:D30"/>
    <mergeCell ref="F29:F30"/>
    <mergeCell ref="G29:H29"/>
    <mergeCell ref="E13:E14"/>
    <mergeCell ref="E29:E30"/>
    <mergeCell ref="G28:H28"/>
    <mergeCell ref="C28:F28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8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extLst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>
    <tabColor theme="4" tint="0.59999389629810485"/>
  </sheetPr>
  <dimension ref="B1:O136"/>
  <sheetViews>
    <sheetView showGridLines="0" zoomScaleSheetLayoutView="100" zoomScalePageLayoutView="60" workbookViewId="0">
      <selection activeCell="C10" sqref="C10:E10"/>
    </sheetView>
  </sheetViews>
  <sheetFormatPr defaultColWidth="9.140625" defaultRowHeight="1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/>
    <row r="2" spans="2:15" ht="41.25" customHeight="1">
      <c r="B2" s="262"/>
      <c r="C2" s="263"/>
      <c r="D2" s="563" t="s">
        <v>378</v>
      </c>
      <c r="E2" s="564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>
      <c r="B4" s="419" t="s">
        <v>389</v>
      </c>
      <c r="C4" s="420"/>
      <c r="D4" s="420"/>
      <c r="E4" s="421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>
      <c r="B6" s="146" t="s">
        <v>8</v>
      </c>
      <c r="C6" s="422"/>
      <c r="D6" s="422"/>
      <c r="E6" s="423"/>
      <c r="M6" s="40"/>
      <c r="N6" s="40"/>
    </row>
    <row r="7" spans="2:15">
      <c r="B7" s="147" t="s">
        <v>10</v>
      </c>
      <c r="C7" s="410" t="str">
        <f>IFERROR(VLOOKUP(C6,$K$2:$M$5,3,FALSE),"")</f>
        <v/>
      </c>
      <c r="D7" s="410"/>
      <c r="E7" s="411"/>
      <c r="M7" s="40"/>
      <c r="N7" s="40"/>
      <c r="O7" s="40"/>
    </row>
    <row r="8" spans="2:15">
      <c r="B8" s="148" t="s">
        <v>14</v>
      </c>
      <c r="C8" s="410" t="str">
        <f>IFERROR(VLOOKUP(C6,$K$2:$L$5,2,FALSE),"")</f>
        <v/>
      </c>
      <c r="D8" s="410"/>
      <c r="E8" s="411"/>
      <c r="O8" s="40"/>
    </row>
    <row r="9" spans="2:15" ht="12" customHeight="1">
      <c r="B9" s="148" t="s">
        <v>17</v>
      </c>
      <c r="C9" s="136"/>
      <c r="D9" s="136"/>
      <c r="E9" s="269"/>
      <c r="K9" s="40"/>
      <c r="L9" s="40"/>
    </row>
    <row r="10" spans="2:15" ht="12" customHeight="1">
      <c r="B10" s="148" t="s">
        <v>26</v>
      </c>
      <c r="C10" s="412"/>
      <c r="D10" s="412"/>
      <c r="E10" s="413"/>
    </row>
    <row r="11" spans="2:15" ht="12" customHeight="1">
      <c r="B11" s="148" t="s">
        <v>30</v>
      </c>
      <c r="C11" s="414"/>
      <c r="D11" s="414"/>
      <c r="E11" s="415"/>
      <c r="K11" s="40"/>
      <c r="L11" s="40"/>
    </row>
    <row r="12" spans="2:15" ht="12" customHeight="1">
      <c r="B12" s="148"/>
      <c r="C12" s="35"/>
      <c r="D12" s="35"/>
      <c r="E12" s="149"/>
      <c r="K12" s="40"/>
      <c r="L12" s="40"/>
    </row>
    <row r="13" spans="2:15" ht="12" customHeight="1">
      <c r="B13" s="148"/>
      <c r="C13" s="416" t="s">
        <v>37</v>
      </c>
      <c r="D13" s="417"/>
      <c r="E13" s="418"/>
    </row>
    <row r="14" spans="2:15" ht="12" customHeight="1">
      <c r="B14" s="148" t="s">
        <v>41</v>
      </c>
      <c r="C14" s="446" t="s">
        <v>359</v>
      </c>
      <c r="D14" s="446"/>
      <c r="E14" s="150" t="s">
        <v>43</v>
      </c>
    </row>
    <row r="15" spans="2:15" ht="12" customHeight="1">
      <c r="B15" s="151" t="s">
        <v>47</v>
      </c>
      <c r="C15" s="447"/>
      <c r="D15" s="562"/>
      <c r="E15" s="152"/>
      <c r="M15" s="40"/>
      <c r="N15" s="40"/>
    </row>
    <row r="16" spans="2:15" ht="12" customHeight="1">
      <c r="B16" s="151" t="s">
        <v>51</v>
      </c>
      <c r="C16" s="447"/>
      <c r="D16" s="562"/>
      <c r="E16" s="152"/>
      <c r="O16" s="40"/>
    </row>
    <row r="17" spans="2:15" ht="12" customHeight="1">
      <c r="B17" s="151" t="s">
        <v>55</v>
      </c>
      <c r="C17" s="447"/>
      <c r="D17" s="562"/>
      <c r="E17" s="152"/>
      <c r="M17" s="40"/>
      <c r="N17" s="40"/>
    </row>
    <row r="18" spans="2:15" ht="12" customHeight="1">
      <c r="B18" s="151" t="s">
        <v>58</v>
      </c>
      <c r="C18" s="447"/>
      <c r="D18" s="562"/>
      <c r="E18" s="152"/>
      <c r="M18" s="40"/>
      <c r="N18" s="40"/>
      <c r="O18" s="40"/>
    </row>
    <row r="19" spans="2:15" ht="12" customHeight="1">
      <c r="B19" s="151" t="s">
        <v>61</v>
      </c>
      <c r="C19" s="447"/>
      <c r="D19" s="562"/>
      <c r="E19" s="152"/>
      <c r="M19" s="40"/>
      <c r="N19" s="40"/>
      <c r="O19" s="40"/>
    </row>
    <row r="20" spans="2:15" ht="12" customHeight="1">
      <c r="B20" s="151" t="s">
        <v>75</v>
      </c>
      <c r="C20" s="450" t="s">
        <v>76</v>
      </c>
      <c r="D20" s="451"/>
      <c r="E20" s="270">
        <f>100%-SUM(E15:E19)</f>
        <v>1</v>
      </c>
      <c r="M20" s="40"/>
      <c r="N20" s="40"/>
      <c r="O20" s="40"/>
    </row>
    <row r="21" spans="2:15" ht="13.5" customHeight="1">
      <c r="B21" s="151"/>
      <c r="C21" s="70"/>
      <c r="D21" s="70"/>
      <c r="E21" s="154"/>
      <c r="M21" s="40"/>
      <c r="N21" s="40"/>
      <c r="O21" s="40"/>
    </row>
    <row r="22" spans="2:15">
      <c r="B22" s="148" t="s">
        <v>390</v>
      </c>
      <c r="C22" s="568" t="str">
        <f>IFERROR(VLOOKUP(C6,$K$2:$O$5,4,FALSE),"")</f>
        <v/>
      </c>
      <c r="D22" s="568"/>
      <c r="E22" s="569"/>
      <c r="O22" s="40"/>
    </row>
    <row r="23" spans="2:15" ht="12.75" customHeight="1">
      <c r="B23" s="148"/>
      <c r="C23" s="70"/>
      <c r="D23" s="70"/>
      <c r="E23" s="154"/>
      <c r="M23" s="40"/>
      <c r="N23" s="40"/>
    </row>
    <row r="24" spans="2:15" ht="26.25" customHeight="1">
      <c r="B24" s="148"/>
      <c r="C24" s="444" t="s">
        <v>87</v>
      </c>
      <c r="D24" s="444"/>
      <c r="E24" s="445"/>
      <c r="O24" s="40"/>
    </row>
    <row r="25" spans="2:15">
      <c r="B25" s="159"/>
      <c r="C25" s="436"/>
      <c r="D25" s="436"/>
      <c r="E25" s="437"/>
      <c r="M25" s="40"/>
      <c r="N25" s="40"/>
      <c r="O25" s="40"/>
    </row>
    <row r="26" spans="2:15">
      <c r="B26" s="159"/>
      <c r="C26" s="438" t="s">
        <v>93</v>
      </c>
      <c r="D26" s="438"/>
      <c r="E26" s="439"/>
      <c r="M26" s="40"/>
      <c r="N26" s="40"/>
      <c r="O26" s="40"/>
    </row>
    <row r="27" spans="2:15" ht="27" customHeight="1" thickBot="1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>
      <c r="B28" s="162" t="s">
        <v>97</v>
      </c>
      <c r="C28" s="1"/>
      <c r="D28" s="34"/>
      <c r="E28" s="271"/>
      <c r="M28" s="40"/>
      <c r="N28" s="40"/>
      <c r="O28" s="40"/>
    </row>
    <row r="29" spans="2:15">
      <c r="B29" s="162" t="s">
        <v>99</v>
      </c>
      <c r="C29" s="2"/>
      <c r="D29" s="34"/>
      <c r="E29" s="272"/>
      <c r="M29" s="40"/>
      <c r="N29" s="40"/>
      <c r="O29" s="40"/>
    </row>
    <row r="30" spans="2:15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>
      <c r="B31" s="162" t="s">
        <v>103</v>
      </c>
      <c r="C31" s="6"/>
      <c r="D31" s="34"/>
      <c r="E31" s="273"/>
      <c r="M31" s="40"/>
      <c r="N31" s="40"/>
      <c r="O31" s="40"/>
    </row>
    <row r="32" spans="2:15">
      <c r="B32" s="162" t="s">
        <v>105</v>
      </c>
      <c r="C32" s="3"/>
      <c r="D32" s="34"/>
      <c r="E32" s="274"/>
      <c r="M32" s="40"/>
      <c r="N32" s="40"/>
      <c r="O32" s="40"/>
    </row>
    <row r="33" spans="2:15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>
      <c r="B34" s="162" t="s">
        <v>111</v>
      </c>
      <c r="C34" s="3"/>
      <c r="D34" s="34"/>
      <c r="E34" s="274"/>
      <c r="M34" s="40"/>
      <c r="N34" s="40"/>
      <c r="O34" s="40"/>
    </row>
    <row r="35" spans="2:15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>
      <c r="B39" s="162" t="s">
        <v>121</v>
      </c>
      <c r="C39" s="3"/>
      <c r="D39" s="34"/>
      <c r="E39" s="274"/>
      <c r="O39" s="40"/>
    </row>
    <row r="40" spans="2:15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>
      <c r="B41" s="159"/>
      <c r="C41" s="34"/>
      <c r="D41" s="34"/>
      <c r="E41" s="176"/>
    </row>
    <row r="42" spans="2:15" s="40" customFormat="1" ht="31.5" customHeight="1">
      <c r="B42" s="159"/>
      <c r="C42" s="444" t="s">
        <v>391</v>
      </c>
      <c r="D42" s="444"/>
      <c r="E42" s="445"/>
      <c r="K42" s="30"/>
      <c r="L42" s="30"/>
      <c r="M42" s="30"/>
      <c r="N42" s="30"/>
      <c r="O42" s="30"/>
    </row>
    <row r="43" spans="2:15" s="40" customFormat="1" ht="27" customHeight="1" thickBot="1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>
      <c r="B44" s="177" t="s">
        <v>129</v>
      </c>
      <c r="C44" s="1"/>
      <c r="D44" s="34"/>
      <c r="E44" s="271"/>
    </row>
    <row r="45" spans="2:15" s="40" customFormat="1">
      <c r="B45" s="177" t="s">
        <v>131</v>
      </c>
      <c r="C45" s="4"/>
      <c r="D45" s="34"/>
      <c r="E45" s="190"/>
      <c r="K45" s="30"/>
      <c r="L45" s="30"/>
      <c r="O45" s="30"/>
    </row>
    <row r="46" spans="2:15">
      <c r="B46" s="177" t="s">
        <v>133</v>
      </c>
      <c r="C46" s="4"/>
      <c r="D46" s="34"/>
      <c r="E46" s="190"/>
      <c r="M46" s="40"/>
      <c r="N46" s="40"/>
      <c r="O46" s="40"/>
    </row>
    <row r="47" spans="2:15">
      <c r="B47" s="177" t="s">
        <v>135</v>
      </c>
      <c r="C47" s="4"/>
      <c r="D47" s="34"/>
      <c r="E47" s="190"/>
      <c r="M47" s="40"/>
      <c r="N47" s="40"/>
      <c r="O47" s="40"/>
    </row>
    <row r="48" spans="2:15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>
      <c r="B49" s="159"/>
      <c r="C49" s="47"/>
      <c r="D49" s="34"/>
      <c r="E49" s="181"/>
      <c r="M49" s="40"/>
      <c r="N49" s="40"/>
      <c r="O49" s="40"/>
    </row>
    <row r="50" spans="2:15" s="40" customFormat="1">
      <c r="B50" s="182" t="s">
        <v>140</v>
      </c>
      <c r="C50" s="1"/>
      <c r="D50" s="34"/>
      <c r="E50" s="271"/>
      <c r="K50" s="30"/>
      <c r="L50" s="30"/>
    </row>
    <row r="51" spans="2:15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>
      <c r="B53" s="184" t="s">
        <v>146</v>
      </c>
      <c r="C53" s="2"/>
      <c r="D53" s="34"/>
      <c r="E53" s="272"/>
      <c r="K53" s="30"/>
      <c r="L53" s="30"/>
    </row>
    <row r="54" spans="2:15" ht="14.25" customHeight="1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>
      <c r="B55" s="179"/>
      <c r="C55" s="46"/>
      <c r="D55" s="34"/>
      <c r="E55" s="180"/>
    </row>
    <row r="56" spans="2:15">
      <c r="B56" s="179" t="s">
        <v>150</v>
      </c>
      <c r="C56" s="4"/>
      <c r="D56" s="34"/>
      <c r="E56" s="178"/>
    </row>
    <row r="57" spans="2:15">
      <c r="B57" s="179"/>
      <c r="C57" s="46"/>
      <c r="D57" s="34"/>
      <c r="E57" s="180"/>
    </row>
    <row r="58" spans="2:15">
      <c r="B58" s="179" t="s">
        <v>153</v>
      </c>
      <c r="C58" s="4"/>
      <c r="D58" s="34"/>
      <c r="E58" s="178"/>
    </row>
    <row r="59" spans="2:15">
      <c r="B59" s="159"/>
      <c r="C59" s="47"/>
      <c r="D59" s="34"/>
      <c r="E59" s="181"/>
    </row>
    <row r="60" spans="2:15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>
      <c r="B62" s="188" t="s">
        <v>394</v>
      </c>
      <c r="C62" s="4"/>
      <c r="D62" s="34"/>
      <c r="E62" s="190"/>
    </row>
    <row r="63" spans="2:15" s="40" customFormat="1" ht="10.5" customHeight="1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>
      <c r="B68" s="162"/>
      <c r="C68" s="47"/>
      <c r="D68" s="34"/>
      <c r="E68" s="181"/>
    </row>
    <row r="69" spans="2:15" s="40" customFormat="1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>
      <c r="B70" s="165"/>
      <c r="C70" s="47"/>
      <c r="D70" s="34"/>
      <c r="E70" s="181"/>
    </row>
    <row r="71" spans="2:15" s="40" customFormat="1" ht="12.75" customHeight="1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>
      <c r="B82" s="275" t="s">
        <v>200</v>
      </c>
      <c r="C82" s="4"/>
      <c r="D82" s="34"/>
      <c r="E82" s="178"/>
    </row>
    <row r="83" spans="2:15" s="40" customFormat="1" ht="15.75" customHeight="1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>
      <c r="B87" s="159"/>
      <c r="C87" s="34"/>
      <c r="D87" s="34"/>
      <c r="E87" s="176"/>
    </row>
    <row r="88" spans="2:15">
      <c r="B88" s="159"/>
      <c r="C88" s="34"/>
      <c r="D88" s="34"/>
      <c r="E88" s="176"/>
    </row>
    <row r="89" spans="2:15" ht="12.75" customHeight="1">
      <c r="B89" s="277"/>
      <c r="C89" s="34"/>
      <c r="D89" s="34"/>
      <c r="E89" s="176"/>
    </row>
    <row r="90" spans="2:15" ht="26.25" customHeight="1">
      <c r="B90" s="278"/>
      <c r="C90" s="565" t="s">
        <v>391</v>
      </c>
      <c r="D90" s="565"/>
      <c r="E90" s="566"/>
    </row>
    <row r="91" spans="2:15" ht="27" customHeight="1" thickBot="1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>
      <c r="B99" s="159"/>
      <c r="C99" s="10"/>
      <c r="D99" s="10"/>
      <c r="E99" s="284"/>
    </row>
    <row r="100" spans="2:15" s="40" customFormat="1" ht="25.5" customHeight="1" thickBot="1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>
      <c r="B103" s="200" t="s">
        <v>232</v>
      </c>
      <c r="C103" s="61"/>
      <c r="D103" s="34"/>
      <c r="E103" s="190"/>
    </row>
    <row r="104" spans="2:15" ht="24">
      <c r="B104" s="285" t="s">
        <v>234</v>
      </c>
      <c r="C104" s="117"/>
      <c r="D104" s="59"/>
      <c r="E104" s="204"/>
    </row>
    <row r="105" spans="2:15" ht="13.5" customHeight="1">
      <c r="B105" s="286"/>
      <c r="C105" s="34"/>
      <c r="D105" s="10"/>
      <c r="E105" s="176"/>
    </row>
    <row r="106" spans="2:15" ht="30.75" customHeight="1">
      <c r="B106" s="287"/>
      <c r="C106" s="444" t="s">
        <v>391</v>
      </c>
      <c r="D106" s="444"/>
      <c r="E106" s="445"/>
    </row>
    <row r="107" spans="2:15" ht="14.25" customHeight="1" thickBot="1">
      <c r="B107" s="160" t="s">
        <v>236</v>
      </c>
      <c r="C107" s="37"/>
      <c r="D107" s="37"/>
      <c r="E107" s="161"/>
    </row>
    <row r="108" spans="2:15" ht="93.75" customHeight="1">
      <c r="B108" s="206" t="s">
        <v>238</v>
      </c>
      <c r="C108" s="434"/>
      <c r="D108" s="434"/>
      <c r="E108" s="435"/>
    </row>
    <row r="109" spans="2:15" ht="12.75" hidden="1" customHeight="1">
      <c r="B109" s="205"/>
      <c r="C109" s="34"/>
      <c r="D109" s="34"/>
      <c r="E109" s="176"/>
    </row>
    <row r="110" spans="2:15" ht="15.75" customHeight="1" thickBot="1">
      <c r="B110" s="288"/>
      <c r="C110" s="54"/>
      <c r="D110" s="54"/>
      <c r="E110" s="289"/>
    </row>
    <row r="111" spans="2:15" ht="14.25" customHeight="1">
      <c r="B111" s="159"/>
      <c r="C111" s="34"/>
      <c r="D111" s="34"/>
      <c r="E111" s="176"/>
    </row>
    <row r="112" spans="2:15">
      <c r="B112" s="144" t="s">
        <v>243</v>
      </c>
      <c r="C112" s="83"/>
      <c r="D112" s="83"/>
      <c r="E112" s="207"/>
    </row>
    <row r="113" spans="2:5">
      <c r="B113" s="159" t="s">
        <v>245</v>
      </c>
      <c r="C113" s="567"/>
      <c r="D113" s="412"/>
      <c r="E113" s="413"/>
    </row>
    <row r="114" spans="2:5">
      <c r="B114" s="159" t="s">
        <v>247</v>
      </c>
      <c r="C114" s="442"/>
      <c r="D114" s="442"/>
      <c r="E114" s="443"/>
    </row>
    <row r="115" spans="2:5" ht="24">
      <c r="B115" s="208" t="s">
        <v>249</v>
      </c>
      <c r="C115" s="430"/>
      <c r="D115" s="430"/>
      <c r="E115" s="431"/>
    </row>
    <row r="116" spans="2:5" ht="24">
      <c r="B116" s="209" t="s">
        <v>251</v>
      </c>
      <c r="C116" s="432"/>
      <c r="D116" s="432"/>
      <c r="E116" s="433"/>
    </row>
    <row r="117" spans="2:5" ht="12.75" thickBot="1">
      <c r="B117" s="210"/>
      <c r="C117" s="211"/>
      <c r="D117" s="211"/>
      <c r="E117" s="212"/>
    </row>
    <row r="120" spans="2:5" ht="14.25" customHeight="1"/>
    <row r="122" spans="2:5" ht="15" customHeight="1"/>
    <row r="125" spans="2:5" ht="12" customHeight="1"/>
    <row r="126" spans="2:5" ht="86.25" customHeight="1"/>
    <row r="129" ht="13.5" customHeight="1"/>
    <row r="134" ht="30" customHeight="1"/>
    <row r="135" ht="1.9" customHeight="1"/>
    <row r="136" ht="8.25" customHeight="1"/>
  </sheetData>
  <sheetProtection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Linute</cp:lastModifiedBy>
  <cp:revision/>
  <dcterms:created xsi:type="dcterms:W3CDTF">2014-03-24T16:58:47Z</dcterms:created>
  <dcterms:modified xsi:type="dcterms:W3CDTF">2023-05-03T11:08:40Z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